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za 2023.g\"/>
    </mc:Choice>
  </mc:AlternateContent>
  <xr:revisionPtr revIDLastSave="0" documentId="13_ncr:1_{E745BD5D-9C1B-46B7-ADFD-8AC959B44F1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625" windowHeight="77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1" i="1" l="1"/>
  <c r="H1451" i="1" s="1"/>
  <c r="D1451" i="1"/>
  <c r="C1452" i="1"/>
  <c r="D1452" i="1"/>
  <c r="H1452" i="1" s="1"/>
  <c r="G1452" i="1"/>
  <c r="J1452" i="1"/>
  <c r="C1455" i="1"/>
  <c r="D1455" i="1"/>
  <c r="C1456" i="1"/>
  <c r="D1456" i="1"/>
  <c r="H1456" i="1" s="1"/>
  <c r="C1457" i="1"/>
  <c r="D1457" i="1"/>
  <c r="C1458" i="1"/>
  <c r="D1458" i="1"/>
  <c r="H1458" i="1" s="1"/>
  <c r="C1459" i="1"/>
  <c r="D1459" i="1"/>
  <c r="C1460" i="1"/>
  <c r="D1460" i="1"/>
  <c r="H1460" i="1" s="1"/>
  <c r="C1462" i="1"/>
  <c r="D1462" i="1"/>
  <c r="H1462" i="1"/>
  <c r="C1463" i="1"/>
  <c r="D1463" i="1"/>
  <c r="H1463" i="1" s="1"/>
  <c r="G1463" i="1"/>
  <c r="J1463" i="1"/>
  <c r="C1464" i="1"/>
  <c r="D1464" i="1"/>
  <c r="H1464" i="1"/>
  <c r="C1465" i="1"/>
  <c r="D1465" i="1"/>
  <c r="H1465" i="1" s="1"/>
  <c r="C1466" i="1"/>
  <c r="D1466" i="1"/>
  <c r="H1466" i="1"/>
  <c r="C1467" i="1"/>
  <c r="D1467" i="1"/>
  <c r="H1467" i="1" s="1"/>
  <c r="C1468" i="1"/>
  <c r="D1468" i="1"/>
  <c r="H1468" i="1"/>
  <c r="C1471" i="1"/>
  <c r="D1471" i="1"/>
  <c r="H1471" i="1" s="1"/>
  <c r="C1472" i="1"/>
  <c r="D1472" i="1"/>
  <c r="H1472" i="1"/>
  <c r="C1473" i="1"/>
  <c r="D1473" i="1"/>
  <c r="J1473" i="1" s="1"/>
  <c r="C1474" i="1"/>
  <c r="D1474" i="1"/>
  <c r="H1474" i="1"/>
  <c r="C1476" i="1"/>
  <c r="D1476" i="1"/>
  <c r="H1476" i="1" s="1"/>
  <c r="J1476" i="1"/>
  <c r="C1477" i="1"/>
  <c r="D1477" i="1"/>
  <c r="C1478" i="1"/>
  <c r="D1478" i="1"/>
  <c r="H1478" i="1" s="1"/>
  <c r="J1478" i="1"/>
  <c r="C1479" i="1"/>
  <c r="D1479" i="1"/>
  <c r="C1480" i="1"/>
  <c r="G1480" i="1"/>
  <c r="H1480" i="1"/>
  <c r="C1482" i="1"/>
  <c r="C1484" i="1"/>
  <c r="G1484" i="1"/>
  <c r="H1484" i="1"/>
  <c r="C1485" i="1"/>
  <c r="G1485" i="1" s="1"/>
  <c r="H1485" i="1"/>
  <c r="C1486" i="1"/>
  <c r="C1487" i="1"/>
  <c r="H1487" i="1" s="1"/>
  <c r="G1487" i="1"/>
  <c r="C1488" i="1"/>
  <c r="G1488" i="1"/>
  <c r="H1488" i="1"/>
  <c r="C1489" i="1"/>
  <c r="G1489" i="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G1527" i="1"/>
  <c r="C1528" i="1"/>
  <c r="G1528" i="1"/>
  <c r="H1528" i="1"/>
  <c r="C1529" i="1"/>
  <c r="G1529" i="1"/>
  <c r="H1529" i="1"/>
  <c r="C1531" i="1"/>
  <c r="H1531" i="1" s="1"/>
  <c r="C1532" i="1"/>
  <c r="G1532" i="1"/>
  <c r="H1532" i="1"/>
  <c r="C1533" i="1"/>
  <c r="G1533" i="1"/>
  <c r="H1533" i="1"/>
  <c r="C1534" i="1"/>
  <c r="G1534" i="1" s="1"/>
  <c r="C1536" i="1"/>
  <c r="H1536" i="1" s="1"/>
  <c r="C1537" i="1"/>
  <c r="G1537" i="1"/>
  <c r="H1537" i="1"/>
  <c r="C1538" i="1"/>
  <c r="G1538" i="1" s="1"/>
  <c r="H1538" i="1"/>
  <c r="C1539" i="1"/>
  <c r="H1539" i="1" s="1"/>
  <c r="C1541" i="1"/>
  <c r="G1541" i="1"/>
  <c r="H1541" i="1"/>
  <c r="C1542" i="1"/>
  <c r="G1542" i="1" s="1"/>
  <c r="C1543" i="1"/>
  <c r="H1543" i="1" s="1"/>
  <c r="G1543" i="1"/>
  <c r="C1544" i="1"/>
  <c r="H1544" i="1" s="1"/>
  <c r="C1546" i="1"/>
  <c r="G1546" i="1" s="1"/>
  <c r="H1546" i="1"/>
  <c r="C1547" i="1"/>
  <c r="H1547" i="1" s="1"/>
  <c r="G1547" i="1"/>
  <c r="C1548" i="1"/>
  <c r="G1548" i="1"/>
  <c r="H1548" i="1"/>
  <c r="C1549" i="1"/>
  <c r="G1549" i="1"/>
  <c r="H1549" i="1"/>
  <c r="C1551" i="1"/>
  <c r="H1551" i="1" s="1"/>
  <c r="G1551" i="1"/>
  <c r="C1552" i="1"/>
  <c r="H1552" i="1" s="1"/>
  <c r="G1552" i="1"/>
  <c r="C1553" i="1"/>
  <c r="G1553" i="1"/>
  <c r="H1553" i="1"/>
  <c r="C1554" i="1"/>
  <c r="G1554" i="1" s="1"/>
  <c r="H1554" i="1"/>
  <c r="C1556" i="1"/>
  <c r="G1556" i="1"/>
  <c r="H1556" i="1"/>
  <c r="C1557" i="1"/>
  <c r="G1557" i="1"/>
  <c r="H1557" i="1"/>
  <c r="C1558" i="1"/>
  <c r="G1558" i="1" s="1"/>
  <c r="H1558" i="1"/>
  <c r="C1559" i="1"/>
  <c r="H1559" i="1" s="1"/>
  <c r="G1559" i="1"/>
  <c r="C1561" i="1"/>
  <c r="G1561" i="1"/>
  <c r="H1561" i="1"/>
  <c r="C1562" i="1"/>
  <c r="G1562" i="1" s="1"/>
  <c r="H1562" i="1"/>
  <c r="C1563" i="1"/>
  <c r="H1563" i="1" s="1"/>
  <c r="G1563" i="1"/>
  <c r="C1564" i="1"/>
  <c r="G1564" i="1"/>
  <c r="H1564" i="1"/>
  <c r="C1566" i="1"/>
  <c r="G1566" i="1" s="1"/>
  <c r="H1566" i="1"/>
  <c r="C1567" i="1"/>
  <c r="H1567" i="1" s="1"/>
  <c r="C1568" i="1"/>
  <c r="G1568" i="1"/>
  <c r="H1568" i="1"/>
  <c r="C1569" i="1"/>
  <c r="G1569" i="1"/>
  <c r="H1569" i="1"/>
  <c r="C1571" i="1"/>
  <c r="H1571" i="1" s="1"/>
  <c r="G1571" i="1"/>
  <c r="C1572" i="1"/>
  <c r="H1572" i="1" s="1"/>
  <c r="C1573" i="1"/>
  <c r="G1573" i="1"/>
  <c r="H1573" i="1"/>
  <c r="C1574" i="1"/>
  <c r="G1574" i="1" s="1"/>
  <c r="H1574" i="1"/>
  <c r="C1575" i="1"/>
  <c r="H1575" i="1" s="1"/>
  <c r="C1577" i="1"/>
  <c r="G1577" i="1"/>
  <c r="H1577" i="1"/>
  <c r="C1578" i="1"/>
  <c r="G1578" i="1" s="1"/>
  <c r="C1579" i="1"/>
  <c r="G1579" i="1"/>
  <c r="H1579" i="1"/>
  <c r="C1580" i="1"/>
  <c r="G1580" i="1"/>
  <c r="H1580" i="1"/>
  <c r="J1447" i="9"/>
  <c r="L1447" i="9"/>
  <c r="F317" i="9"/>
  <c r="F316" i="9" s="1"/>
  <c r="F315" i="9"/>
  <c r="F314" i="9"/>
  <c r="F313" i="9"/>
  <c r="F312" i="9"/>
  <c r="F311" i="9"/>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F298" i="9"/>
  <c r="E298" i="9"/>
  <c r="B298" i="9" s="1"/>
  <c r="H297" i="9"/>
  <c r="G297" i="9"/>
  <c r="E297" i="9" s="1"/>
  <c r="B297" i="9" s="1"/>
  <c r="F297" i="9"/>
  <c r="H296" i="9"/>
  <c r="G296" i="9"/>
  <c r="E296" i="9" s="1"/>
  <c r="B296" i="9" s="1"/>
  <c r="F296" i="9"/>
  <c r="H295" i="9"/>
  <c r="E295" i="9" s="1"/>
  <c r="B295" i="9" s="1"/>
  <c r="G295" i="9"/>
  <c r="F295" i="9"/>
  <c r="H294" i="9"/>
  <c r="G294" i="9"/>
  <c r="F294" i="9"/>
  <c r="E294" i="9"/>
  <c r="B294" i="9" s="1"/>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G282" i="9"/>
  <c r="F282" i="9"/>
  <c r="E282" i="9"/>
  <c r="B282" i="9" s="1"/>
  <c r="H281" i="9"/>
  <c r="G281" i="9"/>
  <c r="E281" i="9" s="1"/>
  <c r="B281" i="9" s="1"/>
  <c r="F281" i="9"/>
  <c r="F280" i="9"/>
  <c r="F279" i="9"/>
  <c r="F278" i="9"/>
  <c r="F277" i="9"/>
  <c r="F276" i="9"/>
  <c r="L275" i="9"/>
  <c r="F275" i="9" s="1"/>
  <c r="H275" i="9"/>
  <c r="F274" i="9"/>
  <c r="I273" i="9"/>
  <c r="H273" i="9"/>
  <c r="F273" i="9"/>
  <c r="E273" i="9"/>
  <c r="E272" i="9"/>
  <c r="M271" i="9"/>
  <c r="L271" i="9"/>
  <c r="E271" i="9"/>
  <c r="M270" i="9"/>
  <c r="F270" i="9" s="1"/>
  <c r="L270" i="9"/>
  <c r="E270" i="9"/>
  <c r="B270" i="9" s="1"/>
  <c r="M269" i="9"/>
  <c r="L269" i="9"/>
  <c r="F269" i="9"/>
  <c r="E269" i="9"/>
  <c r="B269" i="9" s="1"/>
  <c r="M268" i="9"/>
  <c r="L268" i="9"/>
  <c r="F268" i="9" s="1"/>
  <c r="B268" i="9" s="1"/>
  <c r="E268" i="9"/>
  <c r="M267" i="9"/>
  <c r="L267" i="9"/>
  <c r="E267" i="9"/>
  <c r="M266" i="9"/>
  <c r="F266" i="9" s="1"/>
  <c r="L266" i="9"/>
  <c r="E266" i="9"/>
  <c r="M265" i="9"/>
  <c r="L265" i="9"/>
  <c r="F265" i="9"/>
  <c r="E265" i="9"/>
  <c r="B265" i="9" s="1"/>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E259" i="9"/>
  <c r="M258" i="9"/>
  <c r="F258" i="9" s="1"/>
  <c r="L258" i="9"/>
  <c r="E258" i="9"/>
  <c r="M257" i="9"/>
  <c r="L257" i="9"/>
  <c r="F257" i="9"/>
  <c r="E257" i="9"/>
  <c r="B257" i="9" s="1"/>
  <c r="M256" i="9"/>
  <c r="L256" i="9"/>
  <c r="F256" i="9" s="1"/>
  <c r="B256" i="9" s="1"/>
  <c r="E256" i="9"/>
  <c r="M255" i="9"/>
  <c r="L255" i="9"/>
  <c r="E255" i="9"/>
  <c r="M254" i="9"/>
  <c r="F254" i="9" s="1"/>
  <c r="L254" i="9"/>
  <c r="E254" i="9"/>
  <c r="B254" i="9" s="1"/>
  <c r="M253" i="9"/>
  <c r="L253" i="9"/>
  <c r="F253" i="9"/>
  <c r="E253" i="9"/>
  <c r="B253" i="9" s="1"/>
  <c r="M252" i="9"/>
  <c r="L252" i="9"/>
  <c r="F252" i="9" s="1"/>
  <c r="B252" i="9" s="1"/>
  <c r="E252" i="9"/>
  <c r="M251" i="9"/>
  <c r="L251" i="9"/>
  <c r="E251" i="9"/>
  <c r="M250" i="9"/>
  <c r="F250" i="9" s="1"/>
  <c r="L250" i="9"/>
  <c r="E250" i="9"/>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M241" i="9"/>
  <c r="L241" i="9"/>
  <c r="F241" i="9"/>
  <c r="E241" i="9"/>
  <c r="M240" i="9"/>
  <c r="L240" i="9"/>
  <c r="F240" i="9"/>
  <c r="B240" i="9" s="1"/>
  <c r="E240" i="9"/>
  <c r="M239" i="9"/>
  <c r="L239" i="9"/>
  <c r="E239" i="9"/>
  <c r="M238" i="9"/>
  <c r="F238" i="9" s="1"/>
  <c r="L238" i="9"/>
  <c r="E238" i="9"/>
  <c r="B238" i="9" s="1"/>
  <c r="M237" i="9"/>
  <c r="L237" i="9"/>
  <c r="F237" i="9"/>
  <c r="E237" i="9"/>
  <c r="M236" i="9"/>
  <c r="L236" i="9"/>
  <c r="F236" i="9"/>
  <c r="B236" i="9" s="1"/>
  <c r="E236" i="9"/>
  <c r="M235" i="9"/>
  <c r="L235" i="9"/>
  <c r="E235" i="9"/>
  <c r="M234" i="9"/>
  <c r="F234" i="9" s="1"/>
  <c r="L234" i="9"/>
  <c r="E234" i="9"/>
  <c r="M233" i="9"/>
  <c r="L233" i="9"/>
  <c r="F233" i="9"/>
  <c r="E233" i="9"/>
  <c r="M232" i="9"/>
  <c r="L232" i="9"/>
  <c r="F232" i="9"/>
  <c r="B232" i="9" s="1"/>
  <c r="E232" i="9"/>
  <c r="M231" i="9"/>
  <c r="L231" i="9"/>
  <c r="E231" i="9"/>
  <c r="M230" i="9"/>
  <c r="F230" i="9" s="1"/>
  <c r="L230" i="9"/>
  <c r="E230" i="9"/>
  <c r="B230" i="9" s="1"/>
  <c r="M229" i="9"/>
  <c r="L229" i="9"/>
  <c r="F229" i="9"/>
  <c r="E229" i="9"/>
  <c r="M228" i="9"/>
  <c r="L228" i="9"/>
  <c r="F228" i="9"/>
  <c r="B228" i="9" s="1"/>
  <c r="E228" i="9"/>
  <c r="M227" i="9"/>
  <c r="L227" i="9"/>
  <c r="E227" i="9"/>
  <c r="M226" i="9"/>
  <c r="F226" i="9" s="1"/>
  <c r="L226" i="9"/>
  <c r="E226" i="9"/>
  <c r="M225" i="9"/>
  <c r="L225" i="9"/>
  <c r="F225" i="9"/>
  <c r="E225" i="9"/>
  <c r="M224" i="9"/>
  <c r="L224" i="9"/>
  <c r="F224" i="9"/>
  <c r="B224" i="9" s="1"/>
  <c r="E224" i="9"/>
  <c r="M223" i="9"/>
  <c r="L223" i="9"/>
  <c r="E223" i="9"/>
  <c r="M222" i="9"/>
  <c r="F222" i="9" s="1"/>
  <c r="L222" i="9"/>
  <c r="E222" i="9"/>
  <c r="B222" i="9" s="1"/>
  <c r="M221" i="9"/>
  <c r="F221" i="9" s="1"/>
  <c r="L221" i="9"/>
  <c r="E221" i="9"/>
  <c r="M220" i="9"/>
  <c r="L220" i="9"/>
  <c r="F220" i="9"/>
  <c r="B220" i="9" s="1"/>
  <c r="E220" i="9"/>
  <c r="M219" i="9"/>
  <c r="L219" i="9"/>
  <c r="E219" i="9"/>
  <c r="M218" i="9"/>
  <c r="F218" i="9" s="1"/>
  <c r="L218" i="9"/>
  <c r="E218" i="9"/>
  <c r="M217" i="9"/>
  <c r="L217" i="9"/>
  <c r="F217" i="9" s="1"/>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G137" i="9"/>
  <c r="F137" i="9"/>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G129" i="9"/>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G113" i="9"/>
  <c r="F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G105" i="9"/>
  <c r="F105" i="9"/>
  <c r="H104" i="9"/>
  <c r="G104" i="9"/>
  <c r="E104" i="9" s="1"/>
  <c r="B104" i="9" s="1"/>
  <c r="F104" i="9"/>
  <c r="H103" i="9"/>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F87" i="9"/>
  <c r="H86" i="9"/>
  <c r="E86" i="9" s="1"/>
  <c r="B86" i="9" s="1"/>
  <c r="G86" i="9"/>
  <c r="F86" i="9"/>
  <c r="H85" i="9"/>
  <c r="G85" i="9"/>
  <c r="F85" i="9"/>
  <c r="E85" i="9"/>
  <c r="B85" i="9" s="1"/>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E45" i="9" s="1"/>
  <c r="B45" i="9" s="1"/>
  <c r="F45" i="9"/>
  <c r="H44" i="9"/>
  <c r="G44" i="9"/>
  <c r="E44" i="9" s="1"/>
  <c r="B44" i="9" s="1"/>
  <c r="F44" i="9"/>
  <c r="H43" i="9"/>
  <c r="G43" i="9"/>
  <c r="F43" i="9"/>
  <c r="E43" i="9"/>
  <c r="B43" i="9" s="1"/>
  <c r="H42" i="9"/>
  <c r="E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F36" i="9"/>
  <c r="H35" i="9"/>
  <c r="E35" i="9" s="1"/>
  <c r="B35" i="9" s="1"/>
  <c r="G35" i="9"/>
  <c r="F35" i="9"/>
  <c r="H34" i="9"/>
  <c r="G34" i="9"/>
  <c r="F34" i="9"/>
  <c r="H33" i="9"/>
  <c r="G33" i="9"/>
  <c r="F33" i="9"/>
  <c r="H32" i="9"/>
  <c r="G32" i="9"/>
  <c r="F32" i="9"/>
  <c r="H31" i="9"/>
  <c r="G31" i="9"/>
  <c r="F31" i="9"/>
  <c r="E31" i="9"/>
  <c r="B31" i="9" s="1"/>
  <c r="H30" i="9"/>
  <c r="E30" i="9" s="1"/>
  <c r="B30" i="9" s="1"/>
  <c r="G30" i="9"/>
  <c r="F30" i="9"/>
  <c r="H29" i="9"/>
  <c r="G29" i="9"/>
  <c r="E29" i="9" s="1"/>
  <c r="B29" i="9" s="1"/>
  <c r="F29" i="9"/>
  <c r="H28" i="9"/>
  <c r="G28" i="9"/>
  <c r="F28" i="9"/>
  <c r="H27" i="9"/>
  <c r="G27" i="9"/>
  <c r="F27" i="9"/>
  <c r="H26" i="9"/>
  <c r="E26" i="9" s="1"/>
  <c r="G26" i="9"/>
  <c r="F26" i="9"/>
  <c r="H25" i="9"/>
  <c r="G25" i="9"/>
  <c r="E25" i="9" s="1"/>
  <c r="B25" i="9" s="1"/>
  <c r="F25" i="9"/>
  <c r="H24" i="9"/>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D26" i="8"/>
  <c r="C1501" i="1" s="1"/>
  <c r="D18" i="8"/>
  <c r="C1493" i="1" s="1"/>
  <c r="D8" i="8"/>
  <c r="E44" i="7"/>
  <c r="D1475" i="1" s="1"/>
  <c r="D44" i="7"/>
  <c r="C1475" i="1" s="1"/>
  <c r="E39" i="7"/>
  <c r="D39" i="7"/>
  <c r="C1470" i="1" s="1"/>
  <c r="E30" i="7"/>
  <c r="D1461" i="1" s="1"/>
  <c r="D30" i="7"/>
  <c r="C1461" i="1" s="1"/>
  <c r="E23" i="7"/>
  <c r="D1454" i="1" s="1"/>
  <c r="D23" i="7"/>
  <c r="C1454" i="1" s="1"/>
  <c r="E22" i="7"/>
  <c r="D22" i="7"/>
  <c r="C1453" i="1" s="1"/>
  <c r="E14" i="7"/>
  <c r="D14" i="7"/>
  <c r="E7" i="7"/>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4" i="6" s="1"/>
  <c r="F93" i="6"/>
  <c r="F92" i="6"/>
  <c r="F91" i="6"/>
  <c r="F90" i="6"/>
  <c r="E90" i="6"/>
  <c r="D90" i="6"/>
  <c r="F89" i="6"/>
  <c r="D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F21" i="6"/>
  <c r="F20" i="6"/>
  <c r="F19" i="6"/>
  <c r="F18" i="6"/>
  <c r="F17" i="6"/>
  <c r="F16" i="6"/>
  <c r="F15" i="6"/>
  <c r="F14" i="6"/>
  <c r="F13" i="6"/>
  <c r="E13" i="6"/>
  <c r="D13" i="6"/>
  <c r="F12" i="6"/>
  <c r="F11" i="6"/>
  <c r="F10" i="6"/>
  <c r="E10" i="6"/>
  <c r="D10" i="6"/>
  <c r="F9" i="6"/>
  <c r="F8" i="6"/>
  <c r="F7"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E644"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D478" i="4"/>
  <c r="F477" i="4"/>
  <c r="F476" i="4"/>
  <c r="F475" i="4"/>
  <c r="F474"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E417" i="4"/>
  <c r="D417" i="4"/>
  <c r="D644" i="4" s="1"/>
  <c r="F416" i="4"/>
  <c r="E416" i="4"/>
  <c r="D416" i="4"/>
  <c r="D643" i="4" s="1"/>
  <c r="F643" i="4" s="1"/>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D356" i="4"/>
  <c r="F355" i="4"/>
  <c r="F354" i="4"/>
  <c r="F353" i="4"/>
  <c r="E352" i="4"/>
  <c r="D352" i="4"/>
  <c r="E351" i="4"/>
  <c r="E350" i="4"/>
  <c r="E408" i="4" s="1"/>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E263" i="4" s="1"/>
  <c r="D264" i="4"/>
  <c r="D263"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D133" i="4" s="1"/>
  <c r="F133" i="4" s="1"/>
  <c r="E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c r="L3" i="9" s="1"/>
  <c r="D1450" i="1"/>
  <c r="C1450" i="1"/>
  <c r="J1449" i="1"/>
  <c r="D1449" i="1"/>
  <c r="H1449" i="1" s="1"/>
  <c r="C1449" i="1"/>
  <c r="D1448" i="1"/>
  <c r="C1448" i="1"/>
  <c r="D1447" i="1"/>
  <c r="C1447" i="1"/>
  <c r="H1446" i="1"/>
  <c r="G1446" i="1"/>
  <c r="I1446" i="1" s="1"/>
  <c r="D1446" i="1"/>
  <c r="C1446" i="1"/>
  <c r="J1446" i="1" s="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C1438" i="1"/>
  <c r="C1437" i="1"/>
  <c r="C1436"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H1423" i="1"/>
  <c r="D1423" i="1"/>
  <c r="C1423" i="1"/>
  <c r="G1423" i="1" s="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C1388" i="1"/>
  <c r="G1388" i="1" s="1"/>
  <c r="H1387" i="1"/>
  <c r="D1387" i="1"/>
  <c r="C1387" i="1"/>
  <c r="G1387" i="1" s="1"/>
  <c r="D1386" i="1"/>
  <c r="C1386" i="1"/>
  <c r="D1385" i="1"/>
  <c r="C1385" i="1"/>
  <c r="G1385" i="1" s="1"/>
  <c r="H1384" i="1"/>
  <c r="D1384" i="1"/>
  <c r="C1384" i="1"/>
  <c r="G1384" i="1" s="1"/>
  <c r="C1383" i="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D1374" i="1"/>
  <c r="C1374" i="1"/>
  <c r="G1374" i="1" s="1"/>
  <c r="H1373" i="1"/>
  <c r="D1373" i="1"/>
  <c r="C1373" i="1"/>
  <c r="G1373" i="1" s="1"/>
  <c r="H1372" i="1"/>
  <c r="D1372" i="1"/>
  <c r="C1372" i="1"/>
  <c r="G1372" i="1" s="1"/>
  <c r="D1371" i="1"/>
  <c r="C1371" i="1"/>
  <c r="D1370" i="1"/>
  <c r="C1370" i="1"/>
  <c r="G1370" i="1" s="1"/>
  <c r="H1369" i="1"/>
  <c r="D1369" i="1"/>
  <c r="C1369" i="1"/>
  <c r="G1369" i="1" s="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G1330" i="1" s="1"/>
  <c r="C1329" i="1"/>
  <c r="D1328" i="1"/>
  <c r="C1328" i="1"/>
  <c r="G1328" i="1" s="1"/>
  <c r="H1327" i="1"/>
  <c r="D1327" i="1"/>
  <c r="C1327" i="1"/>
  <c r="G1327" i="1" s="1"/>
  <c r="H1326" i="1"/>
  <c r="D1326" i="1"/>
  <c r="C1326" i="1"/>
  <c r="G1326" i="1" s="1"/>
  <c r="D1325" i="1"/>
  <c r="C1325" i="1"/>
  <c r="D1324" i="1"/>
  <c r="C1324" i="1"/>
  <c r="G1324" i="1" s="1"/>
  <c r="H1323" i="1"/>
  <c r="D1323" i="1"/>
  <c r="C1323" i="1"/>
  <c r="G1323" i="1" s="1"/>
  <c r="D1322" i="1"/>
  <c r="H1322" i="1" s="1"/>
  <c r="C1322" i="1"/>
  <c r="D1321" i="1"/>
  <c r="C1321" i="1"/>
  <c r="D1320" i="1"/>
  <c r="C1320" i="1"/>
  <c r="G1320" i="1" s="1"/>
  <c r="H1319" i="1"/>
  <c r="D1319" i="1"/>
  <c r="C1319" i="1"/>
  <c r="G1319" i="1" s="1"/>
  <c r="D1318" i="1"/>
  <c r="H1318" i="1" s="1"/>
  <c r="C1318" i="1"/>
  <c r="D1317" i="1"/>
  <c r="C1317" i="1"/>
  <c r="D1316" i="1"/>
  <c r="C1316" i="1"/>
  <c r="G1316" i="1" s="1"/>
  <c r="H1315" i="1"/>
  <c r="D1315" i="1"/>
  <c r="C1315" i="1"/>
  <c r="G1315" i="1" s="1"/>
  <c r="D1314" i="1"/>
  <c r="H1314" i="1" s="1"/>
  <c r="C1314" i="1"/>
  <c r="D1313" i="1"/>
  <c r="C1313" i="1"/>
  <c r="D1312" i="1"/>
  <c r="C1312" i="1"/>
  <c r="G1312" i="1" s="1"/>
  <c r="H1311" i="1"/>
  <c r="D1311" i="1"/>
  <c r="C1311" i="1"/>
  <c r="G1311" i="1" s="1"/>
  <c r="D1310" i="1"/>
  <c r="H1310" i="1" s="1"/>
  <c r="C1310" i="1"/>
  <c r="D1309" i="1"/>
  <c r="C1309" i="1"/>
  <c r="D1308" i="1"/>
  <c r="C1308" i="1"/>
  <c r="G1308" i="1" s="1"/>
  <c r="H1307" i="1"/>
  <c r="D1307" i="1"/>
  <c r="C1307" i="1"/>
  <c r="G1307" i="1" s="1"/>
  <c r="D1306" i="1"/>
  <c r="H1306" i="1" s="1"/>
  <c r="C1306" i="1"/>
  <c r="D1305" i="1"/>
  <c r="C1305" i="1"/>
  <c r="D1304" i="1"/>
  <c r="C1304" i="1"/>
  <c r="G1304" i="1" s="1"/>
  <c r="H1303" i="1"/>
  <c r="D1303" i="1"/>
  <c r="C1303" i="1"/>
  <c r="G1303" i="1" s="1"/>
  <c r="D1302" i="1"/>
  <c r="H1302" i="1" s="1"/>
  <c r="C1302" i="1"/>
  <c r="D1301" i="1"/>
  <c r="C1301" i="1"/>
  <c r="D1300" i="1"/>
  <c r="C1300" i="1"/>
  <c r="G1300" i="1" s="1"/>
  <c r="H1299" i="1"/>
  <c r="D1299" i="1"/>
  <c r="C1299" i="1"/>
  <c r="D1298" i="1"/>
  <c r="H1298" i="1" s="1"/>
  <c r="C1298" i="1"/>
  <c r="D1297" i="1"/>
  <c r="C1297" i="1"/>
  <c r="D1296" i="1"/>
  <c r="C1296" i="1"/>
  <c r="G1296" i="1" s="1"/>
  <c r="H1295" i="1"/>
  <c r="D1295" i="1"/>
  <c r="C1295" i="1"/>
  <c r="G1295" i="1" s="1"/>
  <c r="D1294" i="1"/>
  <c r="H1294" i="1" s="1"/>
  <c r="C1294" i="1"/>
  <c r="D1293" i="1"/>
  <c r="C1293" i="1"/>
  <c r="D1292" i="1"/>
  <c r="C1292" i="1"/>
  <c r="G1292" i="1" s="1"/>
  <c r="H1291" i="1"/>
  <c r="D1291" i="1"/>
  <c r="C1291" i="1"/>
  <c r="G1291" i="1" s="1"/>
  <c r="D1290" i="1"/>
  <c r="H1290" i="1" s="1"/>
  <c r="C1290" i="1"/>
  <c r="D1289" i="1"/>
  <c r="C1289" i="1"/>
  <c r="D1288" i="1"/>
  <c r="C1288" i="1"/>
  <c r="G1288" i="1" s="1"/>
  <c r="H1287" i="1"/>
  <c r="D1287" i="1"/>
  <c r="C1287" i="1"/>
  <c r="G1287" i="1" s="1"/>
  <c r="D1286" i="1"/>
  <c r="H1286" i="1" s="1"/>
  <c r="C1286" i="1"/>
  <c r="D1285" i="1"/>
  <c r="C1285" i="1"/>
  <c r="D1284" i="1"/>
  <c r="C1284" i="1"/>
  <c r="G1284" i="1" s="1"/>
  <c r="H1283" i="1"/>
  <c r="D1283" i="1"/>
  <c r="C1283" i="1"/>
  <c r="G1283" i="1" s="1"/>
  <c r="D1282" i="1"/>
  <c r="H1282" i="1" s="1"/>
  <c r="C1282" i="1"/>
  <c r="D1281" i="1"/>
  <c r="C1281" i="1"/>
  <c r="D1280" i="1"/>
  <c r="C1280" i="1"/>
  <c r="G1280" i="1" s="1"/>
  <c r="H1279" i="1"/>
  <c r="D1279" i="1"/>
  <c r="C1279" i="1"/>
  <c r="G1279" i="1" s="1"/>
  <c r="D1278" i="1"/>
  <c r="H1278" i="1" s="1"/>
  <c r="C1278" i="1"/>
  <c r="D1277" i="1"/>
  <c r="C1277" i="1"/>
  <c r="D1276" i="1"/>
  <c r="C1276" i="1"/>
  <c r="G1276" i="1" s="1"/>
  <c r="H1275" i="1"/>
  <c r="D1275" i="1"/>
  <c r="C1275" i="1"/>
  <c r="G1275" i="1" s="1"/>
  <c r="D1274" i="1"/>
  <c r="H1274" i="1" s="1"/>
  <c r="C1274" i="1"/>
  <c r="D1273" i="1"/>
  <c r="C1273" i="1"/>
  <c r="D1272" i="1"/>
  <c r="C1272" i="1"/>
  <c r="G1272" i="1" s="1"/>
  <c r="H1271" i="1"/>
  <c r="D1271" i="1"/>
  <c r="C1271" i="1"/>
  <c r="G1271" i="1" s="1"/>
  <c r="D1270" i="1"/>
  <c r="H1270" i="1" s="1"/>
  <c r="C1270" i="1"/>
  <c r="D1269" i="1"/>
  <c r="C1269" i="1"/>
  <c r="D1268" i="1"/>
  <c r="C1268" i="1"/>
  <c r="G1268" i="1" s="1"/>
  <c r="H1267" i="1"/>
  <c r="D1267" i="1"/>
  <c r="C1267" i="1"/>
  <c r="G1267" i="1" s="1"/>
  <c r="D1266" i="1"/>
  <c r="H1266" i="1" s="1"/>
  <c r="C1266" i="1"/>
  <c r="D1265" i="1"/>
  <c r="C1265" i="1"/>
  <c r="D1264" i="1"/>
  <c r="C1264" i="1"/>
  <c r="G1264" i="1" s="1"/>
  <c r="H1263" i="1"/>
  <c r="D1263" i="1"/>
  <c r="C1263" i="1"/>
  <c r="G1263" i="1" s="1"/>
  <c r="D1262" i="1"/>
  <c r="H1262" i="1" s="1"/>
  <c r="C1262" i="1"/>
  <c r="D1261" i="1"/>
  <c r="C1261" i="1"/>
  <c r="D1260" i="1"/>
  <c r="C1260" i="1"/>
  <c r="G1260" i="1" s="1"/>
  <c r="H1259" i="1"/>
  <c r="D1259" i="1"/>
  <c r="C1259" i="1"/>
  <c r="G1259" i="1" s="1"/>
  <c r="D1258" i="1"/>
  <c r="H1258" i="1" s="1"/>
  <c r="C1258" i="1"/>
  <c r="D1257" i="1"/>
  <c r="C1257" i="1"/>
  <c r="D1256" i="1"/>
  <c r="C1256" i="1"/>
  <c r="G1256" i="1" s="1"/>
  <c r="H1255" i="1"/>
  <c r="D1255" i="1"/>
  <c r="C1255" i="1"/>
  <c r="G1255" i="1" s="1"/>
  <c r="D1254" i="1"/>
  <c r="H1254" i="1" s="1"/>
  <c r="C1254" i="1"/>
  <c r="D1253" i="1"/>
  <c r="C1253" i="1"/>
  <c r="D1252" i="1"/>
  <c r="C1252" i="1"/>
  <c r="G1252" i="1" s="1"/>
  <c r="H1251" i="1"/>
  <c r="D1251" i="1"/>
  <c r="C1251" i="1"/>
  <c r="G1251" i="1" s="1"/>
  <c r="D1250" i="1"/>
  <c r="H1250" i="1" s="1"/>
  <c r="C1250" i="1"/>
  <c r="D1249" i="1"/>
  <c r="C1249" i="1"/>
  <c r="D1248" i="1"/>
  <c r="C1248" i="1"/>
  <c r="G1248" i="1" s="1"/>
  <c r="H1247" i="1"/>
  <c r="D1247" i="1"/>
  <c r="C1247" i="1"/>
  <c r="G1247" i="1" s="1"/>
  <c r="D1246" i="1"/>
  <c r="H1246" i="1" s="1"/>
  <c r="C1246" i="1"/>
  <c r="D1245" i="1"/>
  <c r="C1245" i="1"/>
  <c r="D1244" i="1"/>
  <c r="C1244" i="1"/>
  <c r="G1244" i="1" s="1"/>
  <c r="H1243" i="1"/>
  <c r="D1243" i="1"/>
  <c r="C1243" i="1"/>
  <c r="G1243" i="1" s="1"/>
  <c r="D1242" i="1"/>
  <c r="H1242" i="1" s="1"/>
  <c r="C1242" i="1"/>
  <c r="D1241" i="1"/>
  <c r="C1241" i="1"/>
  <c r="D1240" i="1"/>
  <c r="C1240" i="1"/>
  <c r="H1239" i="1"/>
  <c r="D1239" i="1"/>
  <c r="C1239" i="1"/>
  <c r="G1239" i="1" s="1"/>
  <c r="D1238" i="1"/>
  <c r="H1238" i="1" s="1"/>
  <c r="C1238" i="1"/>
  <c r="D1237" i="1"/>
  <c r="C1237" i="1"/>
  <c r="D1236" i="1"/>
  <c r="C1236" i="1"/>
  <c r="G1236" i="1" s="1"/>
  <c r="H1235" i="1"/>
  <c r="D1235" i="1"/>
  <c r="C1235" i="1"/>
  <c r="G1235" i="1" s="1"/>
  <c r="D1234" i="1"/>
  <c r="H1234" i="1" s="1"/>
  <c r="C1234" i="1"/>
  <c r="D1233" i="1"/>
  <c r="C1233" i="1"/>
  <c r="D1232" i="1"/>
  <c r="C1232" i="1"/>
  <c r="H1231" i="1"/>
  <c r="D1231" i="1"/>
  <c r="C1231" i="1"/>
  <c r="G1231" i="1" s="1"/>
  <c r="D1230" i="1"/>
  <c r="C1230" i="1"/>
  <c r="H1230" i="1" s="1"/>
  <c r="D1229" i="1"/>
  <c r="C1229" i="1"/>
  <c r="D1228" i="1"/>
  <c r="C1228" i="1"/>
  <c r="D1227" i="1"/>
  <c r="C1227" i="1"/>
  <c r="D1226" i="1"/>
  <c r="H1226" i="1" s="1"/>
  <c r="C1226" i="1"/>
  <c r="D1225" i="1"/>
  <c r="C1225" i="1"/>
  <c r="D1224" i="1"/>
  <c r="C1224" i="1"/>
  <c r="D1223" i="1"/>
  <c r="D1222" i="1"/>
  <c r="D1221" i="1"/>
  <c r="C1221" i="1"/>
  <c r="D1220" i="1"/>
  <c r="C1220" i="1"/>
  <c r="H1219" i="1"/>
  <c r="D1219" i="1"/>
  <c r="C1219" i="1"/>
  <c r="G1219" i="1" s="1"/>
  <c r="D1218" i="1"/>
  <c r="H1218" i="1" s="1"/>
  <c r="C1218" i="1"/>
  <c r="D1217" i="1"/>
  <c r="C1217" i="1"/>
  <c r="D1216" i="1"/>
  <c r="C1216" i="1"/>
  <c r="C1215" i="1"/>
  <c r="D1213" i="1"/>
  <c r="C1213" i="1"/>
  <c r="D1212" i="1"/>
  <c r="C1212" i="1"/>
  <c r="H1211" i="1"/>
  <c r="D1211" i="1"/>
  <c r="C1211" i="1"/>
  <c r="G1211" i="1" s="1"/>
  <c r="H1210" i="1"/>
  <c r="D1210" i="1"/>
  <c r="C1210" i="1"/>
  <c r="D1209" i="1"/>
  <c r="C1209" i="1"/>
  <c r="D1208" i="1"/>
  <c r="C1208" i="1"/>
  <c r="H1207" i="1"/>
  <c r="D1207" i="1"/>
  <c r="C1207" i="1"/>
  <c r="G1207" i="1" s="1"/>
  <c r="D1206" i="1"/>
  <c r="H1206" i="1" s="1"/>
  <c r="C1206" i="1"/>
  <c r="D1205" i="1"/>
  <c r="C1205" i="1"/>
  <c r="D1204" i="1"/>
  <c r="C1204" i="1"/>
  <c r="H1203" i="1"/>
  <c r="D1203" i="1"/>
  <c r="C1203" i="1"/>
  <c r="G1203" i="1" s="1"/>
  <c r="H1202" i="1"/>
  <c r="D1202" i="1"/>
  <c r="C1202" i="1"/>
  <c r="D1201" i="1"/>
  <c r="C1201" i="1"/>
  <c r="D1200" i="1"/>
  <c r="C1200" i="1"/>
  <c r="H1199" i="1"/>
  <c r="D1199" i="1"/>
  <c r="C1199" i="1"/>
  <c r="G1199" i="1" s="1"/>
  <c r="D1198" i="1"/>
  <c r="H1198" i="1" s="1"/>
  <c r="C1198" i="1"/>
  <c r="D1197" i="1"/>
  <c r="C1197" i="1"/>
  <c r="D1196" i="1"/>
  <c r="C1196" i="1"/>
  <c r="H1195" i="1"/>
  <c r="D1195" i="1"/>
  <c r="C1195" i="1"/>
  <c r="G1195" i="1" s="1"/>
  <c r="H1194" i="1"/>
  <c r="D1194" i="1"/>
  <c r="C1194" i="1"/>
  <c r="D1193" i="1"/>
  <c r="C1193" i="1"/>
  <c r="D1192" i="1"/>
  <c r="C1192" i="1"/>
  <c r="H1191" i="1"/>
  <c r="D1191" i="1"/>
  <c r="C1191" i="1"/>
  <c r="G1191" i="1" s="1"/>
  <c r="D1190" i="1"/>
  <c r="H1190" i="1" s="1"/>
  <c r="C1190" i="1"/>
  <c r="D1189" i="1"/>
  <c r="C1189" i="1"/>
  <c r="D1188" i="1"/>
  <c r="C1188" i="1"/>
  <c r="H1187" i="1"/>
  <c r="D1187" i="1"/>
  <c r="C1187" i="1"/>
  <c r="G1187" i="1" s="1"/>
  <c r="H1186" i="1"/>
  <c r="D1186" i="1"/>
  <c r="C1186" i="1"/>
  <c r="D1185" i="1"/>
  <c r="C1185" i="1"/>
  <c r="D1184" i="1"/>
  <c r="C1184" i="1"/>
  <c r="H1183" i="1"/>
  <c r="D1183" i="1"/>
  <c r="C1183" i="1"/>
  <c r="G1183" i="1" s="1"/>
  <c r="D1182" i="1"/>
  <c r="H1182" i="1" s="1"/>
  <c r="C1182" i="1"/>
  <c r="D1181" i="1"/>
  <c r="C1181" i="1"/>
  <c r="D1180" i="1"/>
  <c r="C1180" i="1"/>
  <c r="D1179" i="1"/>
  <c r="C1179" i="1"/>
  <c r="D1178" i="1"/>
  <c r="C1178" i="1"/>
  <c r="D1177" i="1"/>
  <c r="C1177" i="1"/>
  <c r="D1176" i="1"/>
  <c r="C1176" i="1"/>
  <c r="D1175" i="1"/>
  <c r="C1175" i="1"/>
  <c r="D1174" i="1"/>
  <c r="C1174" i="1"/>
  <c r="D1173" i="1"/>
  <c r="C1173" i="1"/>
  <c r="G1172" i="1"/>
  <c r="D1172" i="1"/>
  <c r="C1172" i="1"/>
  <c r="H1172" i="1" s="1"/>
  <c r="G1171" i="1"/>
  <c r="D1171" i="1"/>
  <c r="C1171" i="1"/>
  <c r="D1170" i="1"/>
  <c r="C1170" i="1"/>
  <c r="G1170" i="1" s="1"/>
  <c r="D1169" i="1"/>
  <c r="C1169" i="1"/>
  <c r="G1168" i="1"/>
  <c r="D1168" i="1"/>
  <c r="C1168" i="1"/>
  <c r="H1168" i="1" s="1"/>
  <c r="G1167" i="1"/>
  <c r="D1167" i="1"/>
  <c r="C1167" i="1"/>
  <c r="D1166" i="1"/>
  <c r="C1166" i="1"/>
  <c r="D1165" i="1"/>
  <c r="C1165" i="1"/>
  <c r="G1164" i="1"/>
  <c r="D1164" i="1"/>
  <c r="C1164" i="1"/>
  <c r="H1164" i="1" s="1"/>
  <c r="G1163" i="1"/>
  <c r="D1163" i="1"/>
  <c r="C1163" i="1"/>
  <c r="D1162" i="1"/>
  <c r="C1162" i="1"/>
  <c r="G1162" i="1" s="1"/>
  <c r="D1161" i="1"/>
  <c r="C1161" i="1"/>
  <c r="G1160" i="1"/>
  <c r="D1160" i="1"/>
  <c r="C1160" i="1"/>
  <c r="H1160" i="1" s="1"/>
  <c r="G1159" i="1"/>
  <c r="D1159" i="1"/>
  <c r="C1159" i="1"/>
  <c r="D1158" i="1"/>
  <c r="C1158" i="1"/>
  <c r="D1157" i="1"/>
  <c r="C1157" i="1"/>
  <c r="G1156" i="1"/>
  <c r="D1156" i="1"/>
  <c r="C1156" i="1"/>
  <c r="H1156" i="1" s="1"/>
  <c r="G1155" i="1"/>
  <c r="D1155" i="1"/>
  <c r="C1155" i="1"/>
  <c r="D1154" i="1"/>
  <c r="C1154" i="1"/>
  <c r="G1154" i="1" s="1"/>
  <c r="G1151" i="1"/>
  <c r="D1151" i="1"/>
  <c r="C1151" i="1"/>
  <c r="D1150" i="1"/>
  <c r="C1150" i="1"/>
  <c r="D1149" i="1"/>
  <c r="C1149" i="1"/>
  <c r="G1148" i="1"/>
  <c r="D1148" i="1"/>
  <c r="C1148" i="1"/>
  <c r="H1148" i="1" s="1"/>
  <c r="G1147" i="1"/>
  <c r="D1147" i="1"/>
  <c r="C1147" i="1"/>
  <c r="D1146" i="1"/>
  <c r="C1146" i="1"/>
  <c r="G1146" i="1" s="1"/>
  <c r="D1145" i="1"/>
  <c r="C1145" i="1"/>
  <c r="G1144" i="1"/>
  <c r="D1144" i="1"/>
  <c r="C1144" i="1"/>
  <c r="H1144" i="1" s="1"/>
  <c r="G1143" i="1"/>
  <c r="D1143" i="1"/>
  <c r="C1143" i="1"/>
  <c r="D1142" i="1"/>
  <c r="C1142" i="1"/>
  <c r="D1141" i="1"/>
  <c r="C1141" i="1"/>
  <c r="G1140" i="1"/>
  <c r="D1140" i="1"/>
  <c r="C1140" i="1"/>
  <c r="H1140" i="1" s="1"/>
  <c r="G1139" i="1"/>
  <c r="D1139" i="1"/>
  <c r="C1139" i="1"/>
  <c r="D1138" i="1"/>
  <c r="C1138" i="1"/>
  <c r="G1138" i="1" s="1"/>
  <c r="D1137" i="1"/>
  <c r="C1137" i="1"/>
  <c r="G1136" i="1"/>
  <c r="D1136" i="1"/>
  <c r="C1136" i="1"/>
  <c r="H1136" i="1" s="1"/>
  <c r="G1135" i="1"/>
  <c r="D1135" i="1"/>
  <c r="C1135" i="1"/>
  <c r="D1134" i="1"/>
  <c r="C1134" i="1"/>
  <c r="D1133" i="1"/>
  <c r="C1133" i="1"/>
  <c r="G1132" i="1"/>
  <c r="D1132" i="1"/>
  <c r="C1132" i="1"/>
  <c r="H1132" i="1" s="1"/>
  <c r="G1131" i="1"/>
  <c r="D1131" i="1"/>
  <c r="C1131" i="1"/>
  <c r="D1130" i="1"/>
  <c r="C1130" i="1"/>
  <c r="G1130" i="1" s="1"/>
  <c r="D1129" i="1"/>
  <c r="C1129" i="1"/>
  <c r="G1128" i="1"/>
  <c r="D1128" i="1"/>
  <c r="C1128" i="1"/>
  <c r="H1128" i="1" s="1"/>
  <c r="G1127" i="1"/>
  <c r="D1127" i="1"/>
  <c r="C1127" i="1"/>
  <c r="D1126" i="1"/>
  <c r="C1126" i="1"/>
  <c r="D1125" i="1"/>
  <c r="C1125" i="1"/>
  <c r="D1124" i="1"/>
  <c r="G1123" i="1"/>
  <c r="D1123" i="1"/>
  <c r="C1123" i="1"/>
  <c r="D1122" i="1"/>
  <c r="C1122" i="1"/>
  <c r="D1121" i="1"/>
  <c r="C1121" i="1"/>
  <c r="G1120" i="1"/>
  <c r="D1120" i="1"/>
  <c r="C1120" i="1"/>
  <c r="H1120" i="1" s="1"/>
  <c r="G1119" i="1"/>
  <c r="D1119" i="1"/>
  <c r="C1119" i="1"/>
  <c r="D1118" i="1"/>
  <c r="C1118" i="1"/>
  <c r="G1118" i="1" s="1"/>
  <c r="D1117" i="1"/>
  <c r="C1117" i="1"/>
  <c r="G1116" i="1"/>
  <c r="D1116" i="1"/>
  <c r="C1116" i="1"/>
  <c r="H1116" i="1" s="1"/>
  <c r="G1115" i="1"/>
  <c r="D1115" i="1"/>
  <c r="C1115" i="1"/>
  <c r="D1114" i="1"/>
  <c r="C1114" i="1"/>
  <c r="D1113" i="1"/>
  <c r="C1113" i="1"/>
  <c r="D1112" i="1"/>
  <c r="G1111" i="1"/>
  <c r="D1111" i="1"/>
  <c r="C1111" i="1"/>
  <c r="D1110" i="1"/>
  <c r="C1110" i="1"/>
  <c r="D1109" i="1"/>
  <c r="C1109" i="1"/>
  <c r="G1108" i="1"/>
  <c r="D1108" i="1"/>
  <c r="C1108" i="1"/>
  <c r="H1108" i="1" s="1"/>
  <c r="G1107" i="1"/>
  <c r="D1107" i="1"/>
  <c r="C1107" i="1"/>
  <c r="D1106" i="1"/>
  <c r="C1106" i="1"/>
  <c r="G1106" i="1" s="1"/>
  <c r="D1105" i="1"/>
  <c r="C1105" i="1"/>
  <c r="G1104" i="1"/>
  <c r="D1104" i="1"/>
  <c r="C1104" i="1"/>
  <c r="H1104" i="1" s="1"/>
  <c r="G1103" i="1"/>
  <c r="D1103" i="1"/>
  <c r="C1103" i="1"/>
  <c r="D1102" i="1"/>
  <c r="C1102" i="1"/>
  <c r="D1101" i="1"/>
  <c r="C1101" i="1"/>
  <c r="G1100" i="1"/>
  <c r="D1100" i="1"/>
  <c r="C1100" i="1"/>
  <c r="H1100" i="1" s="1"/>
  <c r="G1099" i="1"/>
  <c r="D1099" i="1"/>
  <c r="C1099" i="1"/>
  <c r="D1098" i="1"/>
  <c r="C1098" i="1"/>
  <c r="G1098" i="1" s="1"/>
  <c r="D1097" i="1"/>
  <c r="C1097" i="1"/>
  <c r="G1096" i="1"/>
  <c r="D1096" i="1"/>
  <c r="C1096" i="1"/>
  <c r="H1096" i="1" s="1"/>
  <c r="G1095" i="1"/>
  <c r="D1095" i="1"/>
  <c r="C1095" i="1"/>
  <c r="D1094" i="1"/>
  <c r="C1094" i="1"/>
  <c r="D1093" i="1"/>
  <c r="C1093" i="1"/>
  <c r="G1092" i="1"/>
  <c r="D1092" i="1"/>
  <c r="C1092" i="1"/>
  <c r="H1092" i="1" s="1"/>
  <c r="G1091" i="1"/>
  <c r="D1091" i="1"/>
  <c r="C1091" i="1"/>
  <c r="D1090" i="1"/>
  <c r="C1090" i="1"/>
  <c r="G1090" i="1" s="1"/>
  <c r="D1089" i="1"/>
  <c r="C1089" i="1"/>
  <c r="G1088" i="1"/>
  <c r="D1088" i="1"/>
  <c r="C1088" i="1"/>
  <c r="H1088" i="1" s="1"/>
  <c r="G1087" i="1"/>
  <c r="D1087" i="1"/>
  <c r="C1087" i="1"/>
  <c r="D1086" i="1"/>
  <c r="C1086" i="1"/>
  <c r="D1085" i="1"/>
  <c r="C1085" i="1"/>
  <c r="G1084" i="1"/>
  <c r="D1084" i="1"/>
  <c r="C1084" i="1"/>
  <c r="H1084" i="1" s="1"/>
  <c r="G1083" i="1"/>
  <c r="D1083" i="1"/>
  <c r="C1083" i="1"/>
  <c r="D1082" i="1"/>
  <c r="C1082" i="1"/>
  <c r="G1082" i="1" s="1"/>
  <c r="D1081" i="1"/>
  <c r="C1081" i="1"/>
  <c r="G1080" i="1"/>
  <c r="D1080" i="1"/>
  <c r="C1080" i="1"/>
  <c r="H1080" i="1" s="1"/>
  <c r="G1079" i="1"/>
  <c r="D1079" i="1"/>
  <c r="C1079" i="1"/>
  <c r="D1078" i="1"/>
  <c r="C1078" i="1"/>
  <c r="D1077" i="1"/>
  <c r="C1077" i="1"/>
  <c r="G1076" i="1"/>
  <c r="D1076" i="1"/>
  <c r="C1076" i="1"/>
  <c r="H1076" i="1" s="1"/>
  <c r="G1075" i="1"/>
  <c r="D1075" i="1"/>
  <c r="C1075" i="1"/>
  <c r="D1074" i="1"/>
  <c r="C1074" i="1"/>
  <c r="G1074" i="1" s="1"/>
  <c r="D1073" i="1"/>
  <c r="C1073" i="1"/>
  <c r="G1072" i="1"/>
  <c r="D1072" i="1"/>
  <c r="C1072" i="1"/>
  <c r="H1072" i="1" s="1"/>
  <c r="G1071" i="1"/>
  <c r="D1071" i="1"/>
  <c r="C1071" i="1"/>
  <c r="D1070" i="1"/>
  <c r="C1070" i="1"/>
  <c r="D1069" i="1"/>
  <c r="C1069" i="1"/>
  <c r="G1068" i="1"/>
  <c r="D1068" i="1"/>
  <c r="C1068" i="1"/>
  <c r="H1068" i="1" s="1"/>
  <c r="G1067" i="1"/>
  <c r="D1067" i="1"/>
  <c r="C1067" i="1"/>
  <c r="D1066" i="1"/>
  <c r="C1066" i="1"/>
  <c r="G1066" i="1" s="1"/>
  <c r="C1065" i="1"/>
  <c r="G1064" i="1"/>
  <c r="D1064" i="1"/>
  <c r="C1064" i="1"/>
  <c r="H1064" i="1" s="1"/>
  <c r="G1063" i="1"/>
  <c r="D1063" i="1"/>
  <c r="C1063" i="1"/>
  <c r="D1062" i="1"/>
  <c r="C1062" i="1"/>
  <c r="D1061" i="1"/>
  <c r="C1061" i="1"/>
  <c r="G1060" i="1"/>
  <c r="D1060" i="1"/>
  <c r="C1060" i="1"/>
  <c r="H1060" i="1" s="1"/>
  <c r="G1059" i="1"/>
  <c r="D1059" i="1"/>
  <c r="C1059" i="1"/>
  <c r="D1058" i="1"/>
  <c r="C1058" i="1"/>
  <c r="D1057" i="1"/>
  <c r="C1057" i="1"/>
  <c r="D1056" i="1"/>
  <c r="G1055" i="1"/>
  <c r="D1055" i="1"/>
  <c r="C1055" i="1"/>
  <c r="D1054" i="1"/>
  <c r="C1054" i="1"/>
  <c r="D1053" i="1"/>
  <c r="C1053" i="1"/>
  <c r="G1052" i="1"/>
  <c r="D1052" i="1"/>
  <c r="C1052" i="1"/>
  <c r="H1052" i="1" s="1"/>
  <c r="G1051" i="1"/>
  <c r="D1051" i="1"/>
  <c r="C1051" i="1"/>
  <c r="D1050" i="1"/>
  <c r="C1050" i="1"/>
  <c r="D1049" i="1"/>
  <c r="C1049" i="1"/>
  <c r="G1048" i="1"/>
  <c r="D1048" i="1"/>
  <c r="C1048" i="1"/>
  <c r="H1048" i="1" s="1"/>
  <c r="G1047" i="1"/>
  <c r="D1047" i="1"/>
  <c r="C1047" i="1"/>
  <c r="D1045" i="1"/>
  <c r="C1045" i="1"/>
  <c r="G1044" i="1"/>
  <c r="D1044" i="1"/>
  <c r="C1044" i="1"/>
  <c r="H1044" i="1" s="1"/>
  <c r="G1043" i="1"/>
  <c r="D1043" i="1"/>
  <c r="C1043" i="1"/>
  <c r="D1042" i="1"/>
  <c r="C1042" i="1"/>
  <c r="G1042" i="1" s="1"/>
  <c r="D1041" i="1"/>
  <c r="C1041" i="1"/>
  <c r="G1040" i="1"/>
  <c r="D1040" i="1"/>
  <c r="C1040" i="1"/>
  <c r="H1040" i="1" s="1"/>
  <c r="G1039" i="1"/>
  <c r="D1039" i="1"/>
  <c r="C1039" i="1"/>
  <c r="D1038" i="1"/>
  <c r="C1038" i="1"/>
  <c r="D1037" i="1"/>
  <c r="C1037" i="1"/>
  <c r="G1036" i="1"/>
  <c r="D1036" i="1"/>
  <c r="C1036" i="1"/>
  <c r="H1036" i="1" s="1"/>
  <c r="G1035" i="1"/>
  <c r="D1035" i="1"/>
  <c r="C1035" i="1"/>
  <c r="D1034" i="1"/>
  <c r="C1034" i="1"/>
  <c r="G1034" i="1" s="1"/>
  <c r="D1033" i="1"/>
  <c r="C1033" i="1"/>
  <c r="G1032" i="1"/>
  <c r="D1032" i="1"/>
  <c r="C1032" i="1"/>
  <c r="H1032" i="1" s="1"/>
  <c r="G1031" i="1"/>
  <c r="D1031" i="1"/>
  <c r="C1031" i="1"/>
  <c r="D1030" i="1"/>
  <c r="C1030" i="1"/>
  <c r="D1029" i="1"/>
  <c r="C1029" i="1"/>
  <c r="G1028" i="1"/>
  <c r="D1028" i="1"/>
  <c r="C1028" i="1"/>
  <c r="H1028" i="1" s="1"/>
  <c r="G1027" i="1"/>
  <c r="D1027" i="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G989" i="1"/>
  <c r="D989" i="1"/>
  <c r="H989" i="1" s="1"/>
  <c r="C989" i="1"/>
  <c r="G988" i="1"/>
  <c r="D988" i="1"/>
  <c r="H988" i="1" s="1"/>
  <c r="C988" i="1"/>
  <c r="G987" i="1"/>
  <c r="D987" i="1"/>
  <c r="H987" i="1" s="1"/>
  <c r="C987" i="1"/>
  <c r="G986" i="1"/>
  <c r="D986" i="1"/>
  <c r="H986" i="1" s="1"/>
  <c r="C986" i="1"/>
  <c r="D985"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D966" i="1"/>
  <c r="C966" i="1"/>
  <c r="G965" i="1"/>
  <c r="D965" i="1"/>
  <c r="H965" i="1" s="1"/>
  <c r="C965" i="1"/>
  <c r="G964" i="1"/>
  <c r="D964" i="1"/>
  <c r="H964" i="1" s="1"/>
  <c r="C964" i="1"/>
  <c r="G963" i="1"/>
  <c r="D963" i="1"/>
  <c r="H963" i="1" s="1"/>
  <c r="C963" i="1"/>
  <c r="D962" i="1"/>
  <c r="C962" i="1"/>
  <c r="G961" i="1"/>
  <c r="D961" i="1"/>
  <c r="H961" i="1" s="1"/>
  <c r="C961" i="1"/>
  <c r="G960" i="1"/>
  <c r="D960" i="1"/>
  <c r="H960" i="1" s="1"/>
  <c r="C960" i="1"/>
  <c r="G959" i="1"/>
  <c r="D959" i="1"/>
  <c r="H959" i="1" s="1"/>
  <c r="C959" i="1"/>
  <c r="D958" i="1"/>
  <c r="C958" i="1"/>
  <c r="G957" i="1"/>
  <c r="D957" i="1"/>
  <c r="H957" i="1" s="1"/>
  <c r="C957" i="1"/>
  <c r="G956" i="1"/>
  <c r="D956" i="1"/>
  <c r="H956" i="1" s="1"/>
  <c r="C956" i="1"/>
  <c r="G955" i="1"/>
  <c r="D955" i="1"/>
  <c r="H955" i="1" s="1"/>
  <c r="C955" i="1"/>
  <c r="D954" i="1"/>
  <c r="C954" i="1"/>
  <c r="G953" i="1"/>
  <c r="D953" i="1"/>
  <c r="H953" i="1" s="1"/>
  <c r="C953" i="1"/>
  <c r="G952" i="1"/>
  <c r="D952" i="1"/>
  <c r="H952" i="1" s="1"/>
  <c r="C952" i="1"/>
  <c r="G951" i="1"/>
  <c r="D951" i="1"/>
  <c r="H951" i="1" s="1"/>
  <c r="C951" i="1"/>
  <c r="D950" i="1"/>
  <c r="C950" i="1"/>
  <c r="G949" i="1"/>
  <c r="D949" i="1"/>
  <c r="H949" i="1" s="1"/>
  <c r="C949" i="1"/>
  <c r="G948" i="1"/>
  <c r="D948" i="1"/>
  <c r="H948" i="1" s="1"/>
  <c r="C948" i="1"/>
  <c r="G947" i="1"/>
  <c r="D947" i="1"/>
  <c r="H947" i="1" s="1"/>
  <c r="C947" i="1"/>
  <c r="D946" i="1"/>
  <c r="C946" i="1"/>
  <c r="G945" i="1"/>
  <c r="D945" i="1"/>
  <c r="H945" i="1" s="1"/>
  <c r="C945" i="1"/>
  <c r="G944" i="1"/>
  <c r="D944" i="1"/>
  <c r="H944" i="1" s="1"/>
  <c r="C944" i="1"/>
  <c r="G943" i="1"/>
  <c r="D943" i="1"/>
  <c r="H943" i="1" s="1"/>
  <c r="C943" i="1"/>
  <c r="D942" i="1"/>
  <c r="C942" i="1"/>
  <c r="G941" i="1"/>
  <c r="D941" i="1"/>
  <c r="H941" i="1" s="1"/>
  <c r="C941" i="1"/>
  <c r="G940" i="1"/>
  <c r="D940" i="1"/>
  <c r="H940" i="1" s="1"/>
  <c r="C940" i="1"/>
  <c r="G939" i="1"/>
  <c r="D939" i="1"/>
  <c r="H939" i="1" s="1"/>
  <c r="C939" i="1"/>
  <c r="D938" i="1"/>
  <c r="C938" i="1"/>
  <c r="G937" i="1"/>
  <c r="D937" i="1"/>
  <c r="H937" i="1" s="1"/>
  <c r="C937" i="1"/>
  <c r="G936" i="1"/>
  <c r="D936" i="1"/>
  <c r="H936" i="1" s="1"/>
  <c r="C936" i="1"/>
  <c r="G935" i="1"/>
  <c r="D935" i="1"/>
  <c r="H935" i="1" s="1"/>
  <c r="C935" i="1"/>
  <c r="D934" i="1"/>
  <c r="C934" i="1"/>
  <c r="G933" i="1"/>
  <c r="D933" i="1"/>
  <c r="H933" i="1" s="1"/>
  <c r="C933" i="1"/>
  <c r="G932" i="1"/>
  <c r="D932" i="1"/>
  <c r="H932" i="1" s="1"/>
  <c r="C932" i="1"/>
  <c r="G931" i="1"/>
  <c r="D931" i="1"/>
  <c r="H931" i="1" s="1"/>
  <c r="C931" i="1"/>
  <c r="D930" i="1"/>
  <c r="C930" i="1"/>
  <c r="G929" i="1"/>
  <c r="D929" i="1"/>
  <c r="H929" i="1" s="1"/>
  <c r="C929" i="1"/>
  <c r="G928" i="1"/>
  <c r="D928" i="1"/>
  <c r="H928" i="1" s="1"/>
  <c r="C928" i="1"/>
  <c r="G927" i="1"/>
  <c r="D927" i="1"/>
  <c r="H927" i="1" s="1"/>
  <c r="C927" i="1"/>
  <c r="D926" i="1"/>
  <c r="C926" i="1"/>
  <c r="G925" i="1"/>
  <c r="D925" i="1"/>
  <c r="H925" i="1" s="1"/>
  <c r="C925" i="1"/>
  <c r="G924" i="1"/>
  <c r="D924" i="1"/>
  <c r="H924" i="1" s="1"/>
  <c r="C924" i="1"/>
  <c r="G923" i="1"/>
  <c r="D923" i="1"/>
  <c r="H923" i="1" s="1"/>
  <c r="C923" i="1"/>
  <c r="D922" i="1"/>
  <c r="C922" i="1"/>
  <c r="G921" i="1"/>
  <c r="D921" i="1"/>
  <c r="C921" i="1"/>
  <c r="H921" i="1" s="1"/>
  <c r="G920" i="1"/>
  <c r="D920" i="1"/>
  <c r="C920" i="1"/>
  <c r="G919" i="1"/>
  <c r="D919" i="1"/>
  <c r="C919" i="1"/>
  <c r="D918" i="1"/>
  <c r="G918" i="1" s="1"/>
  <c r="C918" i="1"/>
  <c r="D917" i="1"/>
  <c r="C917" i="1"/>
  <c r="G916" i="1"/>
  <c r="D916" i="1"/>
  <c r="C916" i="1"/>
  <c r="G915" i="1"/>
  <c r="D915" i="1"/>
  <c r="C915" i="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D846" i="1"/>
  <c r="G846" i="1" s="1"/>
  <c r="C846" i="1"/>
  <c r="H846" i="1" s="1"/>
  <c r="G845" i="1"/>
  <c r="D845" i="1"/>
  <c r="C845" i="1"/>
  <c r="H845" i="1" s="1"/>
  <c r="G844" i="1"/>
  <c r="D844" i="1"/>
  <c r="C844" i="1"/>
  <c r="D843" i="1"/>
  <c r="G843" i="1" s="1"/>
  <c r="C843" i="1"/>
  <c r="D842" i="1"/>
  <c r="C842" i="1"/>
  <c r="G841" i="1"/>
  <c r="D841" i="1"/>
  <c r="C841" i="1"/>
  <c r="H841" i="1" s="1"/>
  <c r="G840" i="1"/>
  <c r="D840" i="1"/>
  <c r="C840" i="1"/>
  <c r="D839" i="1"/>
  <c r="C839" i="1"/>
  <c r="D838" i="1"/>
  <c r="C838" i="1"/>
  <c r="G837" i="1"/>
  <c r="D837" i="1"/>
  <c r="C837" i="1"/>
  <c r="H837" i="1" s="1"/>
  <c r="G836" i="1"/>
  <c r="D836" i="1"/>
  <c r="C836" i="1"/>
  <c r="D835" i="1"/>
  <c r="C835" i="1"/>
  <c r="G835" i="1" s="1"/>
  <c r="D834" i="1"/>
  <c r="C834" i="1"/>
  <c r="G833" i="1"/>
  <c r="D833" i="1"/>
  <c r="C833" i="1"/>
  <c r="H833" i="1" s="1"/>
  <c r="G832" i="1"/>
  <c r="D832" i="1"/>
  <c r="C832" i="1"/>
  <c r="D831" i="1"/>
  <c r="C831" i="1"/>
  <c r="D830" i="1"/>
  <c r="C830" i="1"/>
  <c r="G829" i="1"/>
  <c r="D829" i="1"/>
  <c r="C829" i="1"/>
  <c r="H829" i="1" s="1"/>
  <c r="G828" i="1"/>
  <c r="D828" i="1"/>
  <c r="C828" i="1"/>
  <c r="D827" i="1"/>
  <c r="C827" i="1"/>
  <c r="G827" i="1" s="1"/>
  <c r="D826" i="1"/>
  <c r="C826" i="1"/>
  <c r="G825" i="1"/>
  <c r="D825" i="1"/>
  <c r="C825" i="1"/>
  <c r="H825" i="1" s="1"/>
  <c r="G824" i="1"/>
  <c r="D824" i="1"/>
  <c r="C824" i="1"/>
  <c r="D823" i="1"/>
  <c r="C823" i="1"/>
  <c r="D822" i="1"/>
  <c r="C822" i="1"/>
  <c r="G821" i="1"/>
  <c r="D821" i="1"/>
  <c r="C821" i="1"/>
  <c r="H821" i="1" s="1"/>
  <c r="G820" i="1"/>
  <c r="D820" i="1"/>
  <c r="C820" i="1"/>
  <c r="D819" i="1"/>
  <c r="C819" i="1"/>
  <c r="G819" i="1" s="1"/>
  <c r="D818" i="1"/>
  <c r="C818" i="1"/>
  <c r="G817" i="1"/>
  <c r="D817" i="1"/>
  <c r="C817" i="1"/>
  <c r="H817" i="1" s="1"/>
  <c r="G816" i="1"/>
  <c r="D816" i="1"/>
  <c r="C816" i="1"/>
  <c r="D815" i="1"/>
  <c r="C815" i="1"/>
  <c r="D814" i="1"/>
  <c r="C814" i="1"/>
  <c r="G813" i="1"/>
  <c r="D813" i="1"/>
  <c r="C813" i="1"/>
  <c r="H813" i="1" s="1"/>
  <c r="G812" i="1"/>
  <c r="D812" i="1"/>
  <c r="C812" i="1"/>
  <c r="D811" i="1"/>
  <c r="C811" i="1"/>
  <c r="G811" i="1" s="1"/>
  <c r="D810" i="1"/>
  <c r="C810" i="1"/>
  <c r="G809" i="1"/>
  <c r="D809" i="1"/>
  <c r="C809" i="1"/>
  <c r="H809" i="1" s="1"/>
  <c r="G808" i="1"/>
  <c r="D808" i="1"/>
  <c r="C808" i="1"/>
  <c r="D807" i="1"/>
  <c r="C807" i="1"/>
  <c r="D806" i="1"/>
  <c r="C806" i="1"/>
  <c r="G805" i="1"/>
  <c r="D805" i="1"/>
  <c r="C805" i="1"/>
  <c r="H805" i="1" s="1"/>
  <c r="G804" i="1"/>
  <c r="D804" i="1"/>
  <c r="C804" i="1"/>
  <c r="D803" i="1"/>
  <c r="C803" i="1"/>
  <c r="G803" i="1" s="1"/>
  <c r="D802" i="1"/>
  <c r="C802" i="1"/>
  <c r="G801" i="1"/>
  <c r="D801" i="1"/>
  <c r="C801" i="1"/>
  <c r="H801" i="1" s="1"/>
  <c r="G800" i="1"/>
  <c r="D800" i="1"/>
  <c r="C800" i="1"/>
  <c r="D799" i="1"/>
  <c r="C799" i="1"/>
  <c r="D798" i="1"/>
  <c r="C798" i="1"/>
  <c r="G797" i="1"/>
  <c r="D797" i="1"/>
  <c r="C797" i="1"/>
  <c r="H797" i="1" s="1"/>
  <c r="G796" i="1"/>
  <c r="D796" i="1"/>
  <c r="C796" i="1"/>
  <c r="D795" i="1"/>
  <c r="C795" i="1"/>
  <c r="G795" i="1" s="1"/>
  <c r="D794" i="1"/>
  <c r="C794" i="1"/>
  <c r="G793" i="1"/>
  <c r="D793" i="1"/>
  <c r="C793" i="1"/>
  <c r="H793" i="1" s="1"/>
  <c r="G792" i="1"/>
  <c r="D792" i="1"/>
  <c r="C792" i="1"/>
  <c r="D791" i="1"/>
  <c r="C791" i="1"/>
  <c r="D790" i="1"/>
  <c r="C790" i="1"/>
  <c r="G789" i="1"/>
  <c r="D789" i="1"/>
  <c r="C789" i="1"/>
  <c r="H789" i="1" s="1"/>
  <c r="G788" i="1"/>
  <c r="D788" i="1"/>
  <c r="C788" i="1"/>
  <c r="D787" i="1"/>
  <c r="C787" i="1"/>
  <c r="G787" i="1" s="1"/>
  <c r="D786" i="1"/>
  <c r="C786" i="1"/>
  <c r="G785" i="1"/>
  <c r="D785" i="1"/>
  <c r="C785" i="1"/>
  <c r="H785" i="1" s="1"/>
  <c r="G784" i="1"/>
  <c r="D784" i="1"/>
  <c r="C784" i="1"/>
  <c r="D783" i="1"/>
  <c r="C783" i="1"/>
  <c r="D782" i="1"/>
  <c r="C782" i="1"/>
  <c r="G781" i="1"/>
  <c r="D781" i="1"/>
  <c r="C781" i="1"/>
  <c r="H781" i="1" s="1"/>
  <c r="G780" i="1"/>
  <c r="D780" i="1"/>
  <c r="C780" i="1"/>
  <c r="D779" i="1"/>
  <c r="C779" i="1"/>
  <c r="G779" i="1" s="1"/>
  <c r="D778" i="1"/>
  <c r="C778" i="1"/>
  <c r="G777" i="1"/>
  <c r="D777" i="1"/>
  <c r="C777" i="1"/>
  <c r="H777" i="1" s="1"/>
  <c r="G776" i="1"/>
  <c r="D776" i="1"/>
  <c r="C776" i="1"/>
  <c r="D775" i="1"/>
  <c r="C775" i="1"/>
  <c r="D774" i="1"/>
  <c r="C774" i="1"/>
  <c r="G773" i="1"/>
  <c r="D773" i="1"/>
  <c r="C773" i="1"/>
  <c r="H773" i="1" s="1"/>
  <c r="G772" i="1"/>
  <c r="D772" i="1"/>
  <c r="C772" i="1"/>
  <c r="D771" i="1"/>
  <c r="C771" i="1"/>
  <c r="G771" i="1" s="1"/>
  <c r="D770" i="1"/>
  <c r="C770" i="1"/>
  <c r="G769" i="1"/>
  <c r="D769" i="1"/>
  <c r="C769" i="1"/>
  <c r="H769" i="1" s="1"/>
  <c r="G768" i="1"/>
  <c r="D768" i="1"/>
  <c r="C768" i="1"/>
  <c r="D767" i="1"/>
  <c r="C767" i="1"/>
  <c r="D766" i="1"/>
  <c r="C766" i="1"/>
  <c r="G765" i="1"/>
  <c r="D765" i="1"/>
  <c r="C765" i="1"/>
  <c r="H765" i="1" s="1"/>
  <c r="G764" i="1"/>
  <c r="D764" i="1"/>
  <c r="C764" i="1"/>
  <c r="D763" i="1"/>
  <c r="C763" i="1"/>
  <c r="G763" i="1" s="1"/>
  <c r="D762" i="1"/>
  <c r="C762" i="1"/>
  <c r="G761" i="1"/>
  <c r="D761" i="1"/>
  <c r="C761" i="1"/>
  <c r="H761" i="1" s="1"/>
  <c r="G760" i="1"/>
  <c r="D760" i="1"/>
  <c r="C760" i="1"/>
  <c r="D759" i="1"/>
  <c r="C759" i="1"/>
  <c r="D758" i="1"/>
  <c r="C758" i="1"/>
  <c r="G757" i="1"/>
  <c r="D757" i="1"/>
  <c r="C757" i="1"/>
  <c r="H757" i="1" s="1"/>
  <c r="G756" i="1"/>
  <c r="D756" i="1"/>
  <c r="C756" i="1"/>
  <c r="D755" i="1"/>
  <c r="C755" i="1"/>
  <c r="G755" i="1" s="1"/>
  <c r="D754" i="1"/>
  <c r="C754" i="1"/>
  <c r="G753" i="1"/>
  <c r="D753" i="1"/>
  <c r="C753" i="1"/>
  <c r="H753" i="1" s="1"/>
  <c r="G752" i="1"/>
  <c r="D752" i="1"/>
  <c r="C752" i="1"/>
  <c r="D751" i="1"/>
  <c r="C751" i="1"/>
  <c r="D750" i="1"/>
  <c r="C750" i="1"/>
  <c r="G749" i="1"/>
  <c r="D749" i="1"/>
  <c r="C749" i="1"/>
  <c r="H749" i="1" s="1"/>
  <c r="G748" i="1"/>
  <c r="D748" i="1"/>
  <c r="C748" i="1"/>
  <c r="D747" i="1"/>
  <c r="C747" i="1"/>
  <c r="G747" i="1" s="1"/>
  <c r="D746" i="1"/>
  <c r="C746" i="1"/>
  <c r="G745" i="1"/>
  <c r="D745" i="1"/>
  <c r="C745" i="1"/>
  <c r="H745" i="1" s="1"/>
  <c r="G744" i="1"/>
  <c r="D744" i="1"/>
  <c r="C744" i="1"/>
  <c r="D743" i="1"/>
  <c r="C743" i="1"/>
  <c r="D742" i="1"/>
  <c r="C742" i="1"/>
  <c r="G741" i="1"/>
  <c r="D741" i="1"/>
  <c r="C741" i="1"/>
  <c r="H741" i="1" s="1"/>
  <c r="G740" i="1"/>
  <c r="D740" i="1"/>
  <c r="C740" i="1"/>
  <c r="D739" i="1"/>
  <c r="C739" i="1"/>
  <c r="G739" i="1" s="1"/>
  <c r="D738" i="1"/>
  <c r="C738" i="1"/>
  <c r="G737" i="1"/>
  <c r="D737" i="1"/>
  <c r="C737" i="1"/>
  <c r="H737" i="1" s="1"/>
  <c r="G736" i="1"/>
  <c r="D736" i="1"/>
  <c r="C736" i="1"/>
  <c r="D735" i="1"/>
  <c r="C735" i="1"/>
  <c r="D734" i="1"/>
  <c r="C734" i="1"/>
  <c r="G733" i="1"/>
  <c r="D733" i="1"/>
  <c r="C733" i="1"/>
  <c r="H733" i="1" s="1"/>
  <c r="G732" i="1"/>
  <c r="D732" i="1"/>
  <c r="C732" i="1"/>
  <c r="D731" i="1"/>
  <c r="C731" i="1"/>
  <c r="G731" i="1" s="1"/>
  <c r="D730" i="1"/>
  <c r="C730" i="1"/>
  <c r="G729" i="1"/>
  <c r="D729" i="1"/>
  <c r="C729" i="1"/>
  <c r="H729" i="1" s="1"/>
  <c r="G728" i="1"/>
  <c r="D728" i="1"/>
  <c r="C728" i="1"/>
  <c r="D727" i="1"/>
  <c r="C727" i="1"/>
  <c r="D726" i="1"/>
  <c r="C726" i="1"/>
  <c r="G725" i="1"/>
  <c r="D725" i="1"/>
  <c r="C725" i="1"/>
  <c r="H725" i="1" s="1"/>
  <c r="G724" i="1"/>
  <c r="D724" i="1"/>
  <c r="C724" i="1"/>
  <c r="D723" i="1"/>
  <c r="C723" i="1"/>
  <c r="G723" i="1" s="1"/>
  <c r="D722" i="1"/>
  <c r="C722" i="1"/>
  <c r="G721" i="1"/>
  <c r="D721" i="1"/>
  <c r="C721" i="1"/>
  <c r="H721" i="1" s="1"/>
  <c r="G720" i="1"/>
  <c r="D720" i="1"/>
  <c r="C720" i="1"/>
  <c r="D719" i="1"/>
  <c r="C719" i="1"/>
  <c r="D718" i="1"/>
  <c r="C718" i="1"/>
  <c r="G717" i="1"/>
  <c r="D717" i="1"/>
  <c r="C717" i="1"/>
  <c r="H717" i="1" s="1"/>
  <c r="G716" i="1"/>
  <c r="D716" i="1"/>
  <c r="C716" i="1"/>
  <c r="D715" i="1"/>
  <c r="C715" i="1"/>
  <c r="G715" i="1" s="1"/>
  <c r="D714" i="1"/>
  <c r="C714" i="1"/>
  <c r="G713" i="1"/>
  <c r="D713" i="1"/>
  <c r="C713" i="1"/>
  <c r="H713" i="1" s="1"/>
  <c r="G712" i="1"/>
  <c r="D712" i="1"/>
  <c r="C712" i="1"/>
  <c r="D711" i="1"/>
  <c r="C711" i="1"/>
  <c r="D710" i="1"/>
  <c r="C710" i="1"/>
  <c r="G709" i="1"/>
  <c r="D709" i="1"/>
  <c r="C709" i="1"/>
  <c r="H709" i="1" s="1"/>
  <c r="G708" i="1"/>
  <c r="D708" i="1"/>
  <c r="C708" i="1"/>
  <c r="D707" i="1"/>
  <c r="C707" i="1"/>
  <c r="G707" i="1" s="1"/>
  <c r="D706" i="1"/>
  <c r="C706" i="1"/>
  <c r="G705" i="1"/>
  <c r="D705" i="1"/>
  <c r="C705" i="1"/>
  <c r="H705" i="1" s="1"/>
  <c r="G704" i="1"/>
  <c r="D704" i="1"/>
  <c r="C704" i="1"/>
  <c r="D703" i="1"/>
  <c r="C703" i="1"/>
  <c r="D702" i="1"/>
  <c r="C702" i="1"/>
  <c r="G701" i="1"/>
  <c r="D701" i="1"/>
  <c r="C701" i="1"/>
  <c r="H701" i="1" s="1"/>
  <c r="G700" i="1"/>
  <c r="D700" i="1"/>
  <c r="C700" i="1"/>
  <c r="D699" i="1"/>
  <c r="C699" i="1"/>
  <c r="G699" i="1" s="1"/>
  <c r="D698" i="1"/>
  <c r="C698" i="1"/>
  <c r="G697" i="1"/>
  <c r="D697" i="1"/>
  <c r="C697" i="1"/>
  <c r="H697" i="1" s="1"/>
  <c r="G696" i="1"/>
  <c r="D696" i="1"/>
  <c r="C696" i="1"/>
  <c r="D695" i="1"/>
  <c r="C695" i="1"/>
  <c r="D694" i="1"/>
  <c r="C694" i="1"/>
  <c r="G693" i="1"/>
  <c r="D693" i="1"/>
  <c r="C693" i="1"/>
  <c r="H693" i="1" s="1"/>
  <c r="D692" i="1"/>
  <c r="G692" i="1" s="1"/>
  <c r="C692" i="1"/>
  <c r="D691" i="1"/>
  <c r="C691" i="1"/>
  <c r="D690" i="1"/>
  <c r="C690" i="1"/>
  <c r="G689" i="1"/>
  <c r="D689" i="1"/>
  <c r="C689" i="1"/>
  <c r="H689" i="1" s="1"/>
  <c r="D688" i="1"/>
  <c r="G688" i="1" s="1"/>
  <c r="C688" i="1"/>
  <c r="D687" i="1"/>
  <c r="C687" i="1"/>
  <c r="D686" i="1"/>
  <c r="C686" i="1"/>
  <c r="G685" i="1"/>
  <c r="D685" i="1"/>
  <c r="C685" i="1"/>
  <c r="H685" i="1" s="1"/>
  <c r="D684" i="1"/>
  <c r="G684" i="1" s="1"/>
  <c r="C684" i="1"/>
  <c r="D683" i="1"/>
  <c r="C683" i="1"/>
  <c r="D682" i="1"/>
  <c r="C682" i="1"/>
  <c r="G681" i="1"/>
  <c r="D681" i="1"/>
  <c r="C681" i="1"/>
  <c r="H681" i="1" s="1"/>
  <c r="G680" i="1"/>
  <c r="D680" i="1"/>
  <c r="C680" i="1"/>
  <c r="D679" i="1"/>
  <c r="C679" i="1"/>
  <c r="D678" i="1"/>
  <c r="C678" i="1"/>
  <c r="G677" i="1"/>
  <c r="D677" i="1"/>
  <c r="C677" i="1"/>
  <c r="H677" i="1" s="1"/>
  <c r="D676" i="1"/>
  <c r="G676" i="1" s="1"/>
  <c r="C676" i="1"/>
  <c r="D675" i="1"/>
  <c r="C675" i="1"/>
  <c r="H675" i="1" s="1"/>
  <c r="D674" i="1"/>
  <c r="C674" i="1"/>
  <c r="G673" i="1"/>
  <c r="D673" i="1"/>
  <c r="C673" i="1"/>
  <c r="H673" i="1" s="1"/>
  <c r="D672" i="1"/>
  <c r="G672" i="1" s="1"/>
  <c r="C672" i="1"/>
  <c r="D671" i="1"/>
  <c r="C671" i="1"/>
  <c r="H671" i="1" s="1"/>
  <c r="D670" i="1"/>
  <c r="C670" i="1"/>
  <c r="D669" i="1"/>
  <c r="C669" i="1"/>
  <c r="H669" i="1" s="1"/>
  <c r="G668" i="1"/>
  <c r="D668" i="1"/>
  <c r="C668" i="1"/>
  <c r="G667" i="1"/>
  <c r="D667" i="1"/>
  <c r="C667" i="1"/>
  <c r="D666" i="1"/>
  <c r="C666" i="1"/>
  <c r="D665" i="1"/>
  <c r="C665" i="1"/>
  <c r="H665" i="1" s="1"/>
  <c r="G664" i="1"/>
  <c r="D664" i="1"/>
  <c r="C664" i="1"/>
  <c r="D663" i="1"/>
  <c r="G663" i="1" s="1"/>
  <c r="C663" i="1"/>
  <c r="D662" i="1"/>
  <c r="C662" i="1"/>
  <c r="G661" i="1"/>
  <c r="D661" i="1"/>
  <c r="C661" i="1"/>
  <c r="H661" i="1" s="1"/>
  <c r="D660" i="1"/>
  <c r="G660" i="1" s="1"/>
  <c r="C660" i="1"/>
  <c r="D659" i="1"/>
  <c r="C659" i="1"/>
  <c r="H659" i="1" s="1"/>
  <c r="D658" i="1"/>
  <c r="C658" i="1"/>
  <c r="G657" i="1"/>
  <c r="D657" i="1"/>
  <c r="C657" i="1"/>
  <c r="H657" i="1" s="1"/>
  <c r="D656" i="1"/>
  <c r="G656" i="1" s="1"/>
  <c r="C656" i="1"/>
  <c r="D655" i="1"/>
  <c r="C655" i="1"/>
  <c r="H655" i="1" s="1"/>
  <c r="D654" i="1"/>
  <c r="C654" i="1"/>
  <c r="D653" i="1"/>
  <c r="C653" i="1"/>
  <c r="H653" i="1" s="1"/>
  <c r="G652" i="1"/>
  <c r="D652" i="1"/>
  <c r="C652" i="1"/>
  <c r="G651" i="1"/>
  <c r="D651" i="1"/>
  <c r="C651" i="1"/>
  <c r="D650" i="1"/>
  <c r="C650" i="1"/>
  <c r="D649" i="1"/>
  <c r="C649" i="1"/>
  <c r="H649" i="1" s="1"/>
  <c r="G648" i="1"/>
  <c r="D648" i="1"/>
  <c r="C648" i="1"/>
  <c r="D647" i="1"/>
  <c r="G647" i="1" s="1"/>
  <c r="C647" i="1"/>
  <c r="D646" i="1"/>
  <c r="C646" i="1"/>
  <c r="D645" i="1"/>
  <c r="D644" i="1"/>
  <c r="C644" i="1"/>
  <c r="D643" i="1"/>
  <c r="C643" i="1"/>
  <c r="H643" i="1" s="1"/>
  <c r="D642" i="1"/>
  <c r="C642" i="1"/>
  <c r="G641" i="1"/>
  <c r="D641" i="1"/>
  <c r="C641" i="1"/>
  <c r="H641" i="1" s="1"/>
  <c r="D638" i="1"/>
  <c r="C638" i="1"/>
  <c r="C637" i="1"/>
  <c r="G632" i="1"/>
  <c r="D632" i="1"/>
  <c r="C632" i="1"/>
  <c r="D631" i="1"/>
  <c r="G631" i="1" s="1"/>
  <c r="C631" i="1"/>
  <c r="D628" i="1"/>
  <c r="G628" i="1" s="1"/>
  <c r="C628" i="1"/>
  <c r="D627" i="1"/>
  <c r="C627" i="1"/>
  <c r="H627" i="1" s="1"/>
  <c r="D626" i="1"/>
  <c r="C626" i="1"/>
  <c r="D625" i="1"/>
  <c r="C625" i="1"/>
  <c r="H625" i="1" s="1"/>
  <c r="G624" i="1"/>
  <c r="D624" i="1"/>
  <c r="C624" i="1"/>
  <c r="G623" i="1"/>
  <c r="D623" i="1"/>
  <c r="C623" i="1"/>
  <c r="D622" i="1"/>
  <c r="C622" i="1"/>
  <c r="D621" i="1"/>
  <c r="C621" i="1"/>
  <c r="H621" i="1" s="1"/>
  <c r="G620" i="1"/>
  <c r="D620" i="1"/>
  <c r="C620" i="1"/>
  <c r="C619" i="1"/>
  <c r="D618" i="1"/>
  <c r="C618" i="1"/>
  <c r="G617" i="1"/>
  <c r="D617" i="1"/>
  <c r="C617" i="1"/>
  <c r="H617" i="1" s="1"/>
  <c r="D616" i="1"/>
  <c r="G616" i="1" s="1"/>
  <c r="C616" i="1"/>
  <c r="D615" i="1"/>
  <c r="C615" i="1"/>
  <c r="H615" i="1" s="1"/>
  <c r="D614" i="1"/>
  <c r="C614" i="1"/>
  <c r="G613" i="1"/>
  <c r="D613" i="1"/>
  <c r="C613" i="1"/>
  <c r="H613" i="1" s="1"/>
  <c r="D612" i="1"/>
  <c r="G612" i="1" s="1"/>
  <c r="C612" i="1"/>
  <c r="D611" i="1"/>
  <c r="C611" i="1"/>
  <c r="H611" i="1" s="1"/>
  <c r="D610" i="1"/>
  <c r="C610" i="1"/>
  <c r="D609" i="1"/>
  <c r="C609" i="1"/>
  <c r="H609" i="1" s="1"/>
  <c r="G608" i="1"/>
  <c r="D608" i="1"/>
  <c r="C608" i="1"/>
  <c r="G607" i="1"/>
  <c r="D607" i="1"/>
  <c r="C607" i="1"/>
  <c r="D606" i="1"/>
  <c r="C606" i="1"/>
  <c r="D605" i="1"/>
  <c r="C605" i="1"/>
  <c r="H605" i="1" s="1"/>
  <c r="G604" i="1"/>
  <c r="D604" i="1"/>
  <c r="C604" i="1"/>
  <c r="D603" i="1"/>
  <c r="G603" i="1" s="1"/>
  <c r="C603" i="1"/>
  <c r="D602" i="1"/>
  <c r="C602" i="1"/>
  <c r="G601" i="1"/>
  <c r="D601" i="1"/>
  <c r="C601" i="1"/>
  <c r="H601" i="1" s="1"/>
  <c r="D600" i="1"/>
  <c r="G600" i="1" s="1"/>
  <c r="C600" i="1"/>
  <c r="D599" i="1"/>
  <c r="C599" i="1"/>
  <c r="H599" i="1" s="1"/>
  <c r="D598" i="1"/>
  <c r="C598" i="1"/>
  <c r="G597" i="1"/>
  <c r="D597" i="1"/>
  <c r="C597" i="1"/>
  <c r="H597" i="1" s="1"/>
  <c r="D596" i="1"/>
  <c r="G596" i="1" s="1"/>
  <c r="C596" i="1"/>
  <c r="D595" i="1"/>
  <c r="C595" i="1"/>
  <c r="H595" i="1" s="1"/>
  <c r="D594" i="1"/>
  <c r="C594" i="1"/>
  <c r="D593" i="1"/>
  <c r="C593" i="1"/>
  <c r="G593" i="1" s="1"/>
  <c r="D592" i="1"/>
  <c r="C592" i="1"/>
  <c r="G592" i="1" s="1"/>
  <c r="H591" i="1"/>
  <c r="D591" i="1"/>
  <c r="C591" i="1"/>
  <c r="D590" i="1"/>
  <c r="H590" i="1" s="1"/>
  <c r="C590" i="1"/>
  <c r="D589" i="1"/>
  <c r="C589" i="1"/>
  <c r="G589" i="1" s="1"/>
  <c r="D588" i="1"/>
  <c r="C588" i="1"/>
  <c r="G588" i="1" s="1"/>
  <c r="H587" i="1"/>
  <c r="D587" i="1"/>
  <c r="C587" i="1"/>
  <c r="D586" i="1"/>
  <c r="H586" i="1" s="1"/>
  <c r="C586" i="1"/>
  <c r="D585" i="1"/>
  <c r="C585" i="1"/>
  <c r="G585" i="1" s="1"/>
  <c r="D584" i="1"/>
  <c r="C584" i="1"/>
  <c r="G584" i="1" s="1"/>
  <c r="H583" i="1"/>
  <c r="D583" i="1"/>
  <c r="C583" i="1"/>
  <c r="D582" i="1"/>
  <c r="H582" i="1" s="1"/>
  <c r="C582" i="1"/>
  <c r="D581" i="1"/>
  <c r="C581" i="1"/>
  <c r="G581" i="1" s="1"/>
  <c r="D580" i="1"/>
  <c r="C580" i="1"/>
  <c r="G580" i="1" s="1"/>
  <c r="H579" i="1"/>
  <c r="D579" i="1"/>
  <c r="C579" i="1"/>
  <c r="D578" i="1"/>
  <c r="H578" i="1" s="1"/>
  <c r="C578" i="1"/>
  <c r="D577" i="1"/>
  <c r="C577" i="1"/>
  <c r="G577" i="1" s="1"/>
  <c r="D576" i="1"/>
  <c r="C576" i="1"/>
  <c r="G576" i="1" s="1"/>
  <c r="H575" i="1"/>
  <c r="D575" i="1"/>
  <c r="C575" i="1"/>
  <c r="D574" i="1"/>
  <c r="D573" i="1"/>
  <c r="C573" i="1"/>
  <c r="G573" i="1" s="1"/>
  <c r="D572" i="1"/>
  <c r="C572" i="1"/>
  <c r="G572" i="1" s="1"/>
  <c r="H571" i="1"/>
  <c r="D571" i="1"/>
  <c r="C571" i="1"/>
  <c r="D570" i="1"/>
  <c r="H570" i="1" s="1"/>
  <c r="C570" i="1"/>
  <c r="D569" i="1"/>
  <c r="C569" i="1"/>
  <c r="G569" i="1" s="1"/>
  <c r="D568" i="1"/>
  <c r="C568" i="1"/>
  <c r="G568" i="1" s="1"/>
  <c r="H567" i="1"/>
  <c r="D567" i="1"/>
  <c r="C567" i="1"/>
  <c r="D566" i="1"/>
  <c r="H566" i="1" s="1"/>
  <c r="C566" i="1"/>
  <c r="D565" i="1"/>
  <c r="C565" i="1"/>
  <c r="G565" i="1" s="1"/>
  <c r="D564" i="1"/>
  <c r="C564" i="1"/>
  <c r="G564" i="1" s="1"/>
  <c r="H563" i="1"/>
  <c r="D563" i="1"/>
  <c r="C563" i="1"/>
  <c r="D562" i="1"/>
  <c r="H562" i="1" s="1"/>
  <c r="C562" i="1"/>
  <c r="D561" i="1"/>
  <c r="D560" i="1"/>
  <c r="C560" i="1"/>
  <c r="G560" i="1" s="1"/>
  <c r="H559" i="1"/>
  <c r="D559" i="1"/>
  <c r="C559" i="1"/>
  <c r="D558" i="1"/>
  <c r="H558" i="1" s="1"/>
  <c r="C558" i="1"/>
  <c r="D557" i="1"/>
  <c r="C557" i="1"/>
  <c r="G557" i="1" s="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C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D413" i="1"/>
  <c r="C413" i="1"/>
  <c r="D412" i="1"/>
  <c r="C412" i="1"/>
  <c r="G412" i="1" s="1"/>
  <c r="D411" i="1"/>
  <c r="C411" i="1"/>
  <c r="G411" i="1" s="1"/>
  <c r="H406" i="1"/>
  <c r="D406" i="1"/>
  <c r="C406" i="1"/>
  <c r="G406" i="1" s="1"/>
  <c r="H405" i="1"/>
  <c r="D405" i="1"/>
  <c r="C405" i="1"/>
  <c r="G405" i="1" s="1"/>
  <c r="H404" i="1"/>
  <c r="D404" i="1"/>
  <c r="C404" i="1"/>
  <c r="G404" i="1" s="1"/>
  <c r="D403"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3" i="1"/>
  <c r="H292" i="1"/>
  <c r="D292" i="1"/>
  <c r="C292" i="1"/>
  <c r="G292" i="1" s="1"/>
  <c r="H291" i="1"/>
  <c r="D291" i="1"/>
  <c r="C291" i="1"/>
  <c r="G291" i="1" s="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D72" i="1"/>
  <c r="H72" i="1" s="1"/>
  <c r="C72" i="1"/>
  <c r="D71" i="1"/>
  <c r="H71" i="1" s="1"/>
  <c r="C71" i="1"/>
  <c r="D70" i="1"/>
  <c r="H70" i="1" s="1"/>
  <c r="C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87" i="9" l="1"/>
  <c r="B287" i="9" s="1"/>
  <c r="E27" i="9"/>
  <c r="B27" i="9" s="1"/>
  <c r="G413" i="1"/>
  <c r="F418" i="4"/>
  <c r="E286" i="9"/>
  <c r="B286" i="9" s="1"/>
  <c r="E33" i="9"/>
  <c r="B33" i="9" s="1"/>
  <c r="E293" i="9"/>
  <c r="B293" i="9" s="1"/>
  <c r="E47" i="9"/>
  <c r="B47" i="9" s="1"/>
  <c r="F214" i="9"/>
  <c r="B214" i="9" s="1"/>
  <c r="E285" i="9"/>
  <c r="B285" i="9" s="1"/>
  <c r="E292" i="9"/>
  <c r="B292" i="9" s="1"/>
  <c r="E300" i="9"/>
  <c r="B300" i="9" s="1"/>
  <c r="H412" i="1"/>
  <c r="F417" i="4"/>
  <c r="H411" i="1"/>
  <c r="C1223" i="1"/>
  <c r="D245" i="5"/>
  <c r="C1222" i="1" s="1"/>
  <c r="G644" i="1"/>
  <c r="C645" i="1"/>
  <c r="G1227" i="1"/>
  <c r="F245" i="5"/>
  <c r="E283" i="9"/>
  <c r="B283" i="9" s="1"/>
  <c r="H1227" i="1"/>
  <c r="G1240" i="1"/>
  <c r="H290" i="1"/>
  <c r="H413" i="1"/>
  <c r="E34" i="9"/>
  <c r="B34" i="9" s="1"/>
  <c r="G70" i="1"/>
  <c r="G72" i="1"/>
  <c r="G71" i="1"/>
  <c r="H638" i="1"/>
  <c r="G638" i="1"/>
  <c r="H602" i="1"/>
  <c r="G602" i="1"/>
  <c r="H618" i="1"/>
  <c r="G618" i="1"/>
  <c r="H646" i="1"/>
  <c r="G646" i="1"/>
  <c r="H662" i="1"/>
  <c r="G662" i="1"/>
  <c r="H678" i="1"/>
  <c r="G678" i="1"/>
  <c r="H683" i="1"/>
  <c r="G683" i="1"/>
  <c r="H686" i="1"/>
  <c r="G686" i="1"/>
  <c r="H691" i="1"/>
  <c r="G691"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606" i="1"/>
  <c r="G606" i="1"/>
  <c r="H934" i="1"/>
  <c r="G934" i="1"/>
  <c r="H950" i="1"/>
  <c r="G950" i="1"/>
  <c r="H966" i="1"/>
  <c r="G966" i="1"/>
  <c r="H557" i="1"/>
  <c r="G559" i="1"/>
  <c r="G563" i="1"/>
  <c r="H565" i="1"/>
  <c r="G567" i="1"/>
  <c r="H569" i="1"/>
  <c r="G571" i="1"/>
  <c r="H573" i="1"/>
  <c r="G575" i="1"/>
  <c r="H577" i="1"/>
  <c r="G579" i="1"/>
  <c r="H581" i="1"/>
  <c r="G583" i="1"/>
  <c r="H585" i="1"/>
  <c r="G587" i="1"/>
  <c r="H589" i="1"/>
  <c r="G591" i="1"/>
  <c r="H593" i="1"/>
  <c r="H598" i="1"/>
  <c r="G598" i="1"/>
  <c r="G599" i="1"/>
  <c r="H607" i="1"/>
  <c r="G609" i="1"/>
  <c r="H614" i="1"/>
  <c r="G614" i="1"/>
  <c r="G615" i="1"/>
  <c r="H623" i="1"/>
  <c r="G625" i="1"/>
  <c r="H642" i="1"/>
  <c r="G642" i="1"/>
  <c r="G643" i="1"/>
  <c r="H651" i="1"/>
  <c r="G653" i="1"/>
  <c r="H658" i="1"/>
  <c r="G658" i="1"/>
  <c r="G659" i="1"/>
  <c r="H667" i="1"/>
  <c r="G669" i="1"/>
  <c r="H674" i="1"/>
  <c r="G674" i="1"/>
  <c r="G675" i="1"/>
  <c r="H622" i="1"/>
  <c r="G622" i="1"/>
  <c r="H650" i="1"/>
  <c r="G650" i="1"/>
  <c r="H666" i="1"/>
  <c r="G666" i="1"/>
  <c r="H1029" i="1"/>
  <c r="G1029" i="1"/>
  <c r="H1037" i="1"/>
  <c r="G1037" i="1"/>
  <c r="H1045" i="1"/>
  <c r="G1045" i="1"/>
  <c r="H556" i="1"/>
  <c r="G558" i="1"/>
  <c r="H560" i="1"/>
  <c r="G562" i="1"/>
  <c r="H564" i="1"/>
  <c r="G566" i="1"/>
  <c r="H568" i="1"/>
  <c r="G570" i="1"/>
  <c r="H572" i="1"/>
  <c r="H576" i="1"/>
  <c r="G578" i="1"/>
  <c r="H580" i="1"/>
  <c r="G582" i="1"/>
  <c r="H584" i="1"/>
  <c r="G586" i="1"/>
  <c r="H588" i="1"/>
  <c r="G590" i="1"/>
  <c r="H592" i="1"/>
  <c r="H594" i="1"/>
  <c r="G594" i="1"/>
  <c r="G595" i="1"/>
  <c r="H603" i="1"/>
  <c r="G605" i="1"/>
  <c r="H610" i="1"/>
  <c r="G610" i="1"/>
  <c r="G611" i="1"/>
  <c r="G621" i="1"/>
  <c r="H626" i="1"/>
  <c r="G626" i="1"/>
  <c r="G627" i="1"/>
  <c r="H631" i="1"/>
  <c r="H647" i="1"/>
  <c r="G649" i="1"/>
  <c r="H654" i="1"/>
  <c r="G654" i="1"/>
  <c r="G655" i="1"/>
  <c r="H663" i="1"/>
  <c r="G665" i="1"/>
  <c r="H670" i="1"/>
  <c r="G670" i="1"/>
  <c r="G671" i="1"/>
  <c r="H679" i="1"/>
  <c r="G679" i="1"/>
  <c r="H682" i="1"/>
  <c r="G682" i="1"/>
  <c r="H687" i="1"/>
  <c r="G687" i="1"/>
  <c r="H690" i="1"/>
  <c r="G690" i="1"/>
  <c r="H695" i="1"/>
  <c r="G695" i="1"/>
  <c r="H698" i="1"/>
  <c r="G698" i="1"/>
  <c r="G703" i="1"/>
  <c r="H706" i="1"/>
  <c r="G706" i="1"/>
  <c r="G711" i="1"/>
  <c r="H714" i="1"/>
  <c r="G714" i="1"/>
  <c r="G719" i="1"/>
  <c r="H722" i="1"/>
  <c r="G722" i="1"/>
  <c r="G727" i="1"/>
  <c r="H730" i="1"/>
  <c r="G730" i="1"/>
  <c r="G735" i="1"/>
  <c r="H738" i="1"/>
  <c r="G738" i="1"/>
  <c r="G743" i="1"/>
  <c r="H746" i="1"/>
  <c r="G746" i="1"/>
  <c r="G751" i="1"/>
  <c r="H754" i="1"/>
  <c r="G754" i="1"/>
  <c r="G759" i="1"/>
  <c r="H762" i="1"/>
  <c r="G762" i="1"/>
  <c r="G767" i="1"/>
  <c r="H770" i="1"/>
  <c r="G770" i="1"/>
  <c r="G775" i="1"/>
  <c r="H778" i="1"/>
  <c r="G778" i="1"/>
  <c r="G783" i="1"/>
  <c r="H786" i="1"/>
  <c r="G786" i="1"/>
  <c r="G791" i="1"/>
  <c r="H794" i="1"/>
  <c r="G794" i="1"/>
  <c r="G799" i="1"/>
  <c r="H802" i="1"/>
  <c r="G802" i="1"/>
  <c r="G807" i="1"/>
  <c r="H810" i="1"/>
  <c r="G810" i="1"/>
  <c r="G815" i="1"/>
  <c r="H818" i="1"/>
  <c r="G818" i="1"/>
  <c r="G823" i="1"/>
  <c r="H826" i="1"/>
  <c r="G826" i="1"/>
  <c r="G831" i="1"/>
  <c r="H834" i="1"/>
  <c r="G834" i="1"/>
  <c r="G839" i="1"/>
  <c r="H842" i="1"/>
  <c r="G842" i="1"/>
  <c r="H917" i="1"/>
  <c r="G917" i="1"/>
  <c r="H930" i="1"/>
  <c r="G930" i="1"/>
  <c r="H946" i="1"/>
  <c r="G946" i="1"/>
  <c r="H962" i="1"/>
  <c r="G962" i="1"/>
  <c r="H596" i="1"/>
  <c r="H600" i="1"/>
  <c r="H604" i="1"/>
  <c r="H608" i="1"/>
  <c r="H612"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926" i="1"/>
  <c r="G926" i="1"/>
  <c r="H942" i="1"/>
  <c r="G942" i="1"/>
  <c r="H958" i="1"/>
  <c r="G958" i="1"/>
  <c r="H1157" i="1"/>
  <c r="G1157" i="1"/>
  <c r="H1165" i="1"/>
  <c r="G1165" i="1"/>
  <c r="H1173" i="1"/>
  <c r="G1173"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922" i="1"/>
  <c r="G922" i="1"/>
  <c r="H938" i="1"/>
  <c r="G938" i="1"/>
  <c r="H954" i="1"/>
  <c r="G954" i="1"/>
  <c r="H1069" i="1"/>
  <c r="G1069" i="1"/>
  <c r="H1077" i="1"/>
  <c r="G1077" i="1"/>
  <c r="H1085" i="1"/>
  <c r="G1085" i="1"/>
  <c r="H1093" i="1"/>
  <c r="G1093" i="1"/>
  <c r="H1101" i="1"/>
  <c r="G1101" i="1"/>
  <c r="H1109" i="1"/>
  <c r="G1109" i="1"/>
  <c r="H1113" i="1"/>
  <c r="G1113" i="1"/>
  <c r="H1121" i="1"/>
  <c r="G1121" i="1"/>
  <c r="H1125" i="1"/>
  <c r="G1125" i="1"/>
  <c r="H1133" i="1"/>
  <c r="G1133" i="1"/>
  <c r="H1141" i="1"/>
  <c r="G1141" i="1"/>
  <c r="H1149" i="1"/>
  <c r="G1149" i="1"/>
  <c r="H916" i="1"/>
  <c r="H920" i="1"/>
  <c r="H1049" i="1"/>
  <c r="G1049" i="1"/>
  <c r="G1054" i="1"/>
  <c r="G1058" i="1"/>
  <c r="H1061" i="1"/>
  <c r="G1061" i="1"/>
  <c r="H915" i="1"/>
  <c r="H919" i="1"/>
  <c r="G1030" i="1"/>
  <c r="H1033" i="1"/>
  <c r="G1033" i="1"/>
  <c r="G1038" i="1"/>
  <c r="H1041" i="1"/>
  <c r="G1041" i="1"/>
  <c r="G1070" i="1"/>
  <c r="H1073" i="1"/>
  <c r="G1073" i="1"/>
  <c r="G1078" i="1"/>
  <c r="H1081" i="1"/>
  <c r="G1081" i="1"/>
  <c r="G1086" i="1"/>
  <c r="H1089" i="1"/>
  <c r="G1089" i="1"/>
  <c r="G1094" i="1"/>
  <c r="H1097" i="1"/>
  <c r="G1097" i="1"/>
  <c r="G1102" i="1"/>
  <c r="H1105" i="1"/>
  <c r="G1105" i="1"/>
  <c r="G1110" i="1"/>
  <c r="G1114" i="1"/>
  <c r="H1117" i="1"/>
  <c r="G1117" i="1"/>
  <c r="G1122" i="1"/>
  <c r="G1126" i="1"/>
  <c r="H1129" i="1"/>
  <c r="G1129" i="1"/>
  <c r="G1134" i="1"/>
  <c r="H1137" i="1"/>
  <c r="G1137" i="1"/>
  <c r="G1142" i="1"/>
  <c r="H1145" i="1"/>
  <c r="G1145" i="1"/>
  <c r="G1150" i="1"/>
  <c r="G1158" i="1"/>
  <c r="H1161" i="1"/>
  <c r="G1161" i="1"/>
  <c r="G1166" i="1"/>
  <c r="H1169" i="1"/>
  <c r="G1169" i="1"/>
  <c r="F164" i="4"/>
  <c r="D163" i="4"/>
  <c r="D351" i="4"/>
  <c r="F352" i="4"/>
  <c r="H918" i="1"/>
  <c r="G1050" i="1"/>
  <c r="H1053" i="1"/>
  <c r="G1053" i="1"/>
  <c r="H1057" i="1"/>
  <c r="G1057" i="1"/>
  <c r="G1062" i="1"/>
  <c r="G1245" i="1"/>
  <c r="H1245" i="1"/>
  <c r="G1261" i="1"/>
  <c r="H1261" i="1"/>
  <c r="G1277" i="1"/>
  <c r="H1277" i="1"/>
  <c r="G1293" i="1"/>
  <c r="H1293" i="1"/>
  <c r="G1309" i="1"/>
  <c r="H1309" i="1"/>
  <c r="G1325" i="1"/>
  <c r="H1325" i="1"/>
  <c r="G1332" i="1"/>
  <c r="H1332" i="1"/>
  <c r="G1340" i="1"/>
  <c r="H1340" i="1"/>
  <c r="G1347" i="1"/>
  <c r="H1347" i="1"/>
  <c r="G1355" i="1"/>
  <c r="H1355" i="1"/>
  <c r="G1363" i="1"/>
  <c r="H1363" i="1"/>
  <c r="G1371" i="1"/>
  <c r="H1371" i="1"/>
  <c r="G1379" i="1"/>
  <c r="H1379" i="1"/>
  <c r="G1386" i="1"/>
  <c r="H1386" i="1"/>
  <c r="G1393" i="1"/>
  <c r="H1393" i="1"/>
  <c r="G1401" i="1"/>
  <c r="H1401" i="1"/>
  <c r="H1175" i="1"/>
  <c r="G1175" i="1"/>
  <c r="H1177" i="1"/>
  <c r="G1177" i="1"/>
  <c r="H1179" i="1"/>
  <c r="G1179" i="1"/>
  <c r="G1181" i="1"/>
  <c r="H1181" i="1"/>
  <c r="G1184" i="1"/>
  <c r="H1184" i="1"/>
  <c r="G1189" i="1"/>
  <c r="H1189" i="1"/>
  <c r="G1192" i="1"/>
  <c r="H1192" i="1"/>
  <c r="G1197" i="1"/>
  <c r="H1197" i="1"/>
  <c r="G1200" i="1"/>
  <c r="H1200" i="1"/>
  <c r="G1205" i="1"/>
  <c r="H1205" i="1"/>
  <c r="G1208" i="1"/>
  <c r="H1208" i="1"/>
  <c r="G1213" i="1"/>
  <c r="H1213" i="1"/>
  <c r="G1217" i="1"/>
  <c r="H1217" i="1"/>
  <c r="G1220" i="1"/>
  <c r="H1220" i="1"/>
  <c r="G1225" i="1"/>
  <c r="H1225" i="1"/>
  <c r="G1228" i="1"/>
  <c r="H1228" i="1"/>
  <c r="G1233" i="1"/>
  <c r="H1233" i="1"/>
  <c r="G1249" i="1"/>
  <c r="H1249" i="1"/>
  <c r="G1265" i="1"/>
  <c r="H1265" i="1"/>
  <c r="G1281" i="1"/>
  <c r="H1281" i="1"/>
  <c r="G1297" i="1"/>
  <c r="H1297" i="1"/>
  <c r="G1313" i="1"/>
  <c r="H1313" i="1"/>
  <c r="G1413" i="1"/>
  <c r="H1413" i="1"/>
  <c r="G1421" i="1"/>
  <c r="H1421" i="1"/>
  <c r="G1429" i="1"/>
  <c r="H1429" i="1"/>
  <c r="H1027" i="1"/>
  <c r="H1031" i="1"/>
  <c r="H1035" i="1"/>
  <c r="H1039" i="1"/>
  <c r="H1043" i="1"/>
  <c r="H1047"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G1237" i="1"/>
  <c r="H1237" i="1"/>
  <c r="G1253" i="1"/>
  <c r="H1253" i="1"/>
  <c r="G1269" i="1"/>
  <c r="H1269" i="1"/>
  <c r="G1285" i="1"/>
  <c r="H1285" i="1"/>
  <c r="G1301" i="1"/>
  <c r="H1301" i="1"/>
  <c r="G1317" i="1"/>
  <c r="H1317" i="1"/>
  <c r="G1336" i="1"/>
  <c r="H1336" i="1"/>
  <c r="G1344" i="1"/>
  <c r="H1344" i="1"/>
  <c r="G1351" i="1"/>
  <c r="H1351" i="1"/>
  <c r="G1359" i="1"/>
  <c r="H1359" i="1"/>
  <c r="G1367" i="1"/>
  <c r="H1367" i="1"/>
  <c r="G1375" i="1"/>
  <c r="H1375" i="1"/>
  <c r="G1389" i="1"/>
  <c r="H1389" i="1"/>
  <c r="G1397" i="1"/>
  <c r="H1397" i="1"/>
  <c r="G1405" i="1"/>
  <c r="H1405"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G1174" i="1"/>
  <c r="H1176" i="1"/>
  <c r="G1176" i="1"/>
  <c r="H1178" i="1"/>
  <c r="G1178" i="1"/>
  <c r="H1180" i="1"/>
  <c r="G1180" i="1"/>
  <c r="G1185" i="1"/>
  <c r="H1185" i="1"/>
  <c r="G1188" i="1"/>
  <c r="H1188" i="1"/>
  <c r="G1193" i="1"/>
  <c r="H1193" i="1"/>
  <c r="G1196" i="1"/>
  <c r="H1196" i="1"/>
  <c r="G1201" i="1"/>
  <c r="H1201" i="1"/>
  <c r="G1204" i="1"/>
  <c r="H1204" i="1"/>
  <c r="G1209" i="1"/>
  <c r="H1209" i="1"/>
  <c r="G1212" i="1"/>
  <c r="H1212" i="1"/>
  <c r="G1216" i="1"/>
  <c r="H1216" i="1"/>
  <c r="G1221" i="1"/>
  <c r="H1221" i="1"/>
  <c r="G1224" i="1"/>
  <c r="H1224" i="1"/>
  <c r="G1229" i="1"/>
  <c r="H1229" i="1"/>
  <c r="G1232" i="1"/>
  <c r="H1232" i="1"/>
  <c r="G1241" i="1"/>
  <c r="H1241" i="1"/>
  <c r="G1257" i="1"/>
  <c r="H1257" i="1"/>
  <c r="G1273" i="1"/>
  <c r="H1273" i="1"/>
  <c r="G1289" i="1"/>
  <c r="H1289" i="1"/>
  <c r="G1305" i="1"/>
  <c r="H1305" i="1"/>
  <c r="G1321" i="1"/>
  <c r="H1321" i="1"/>
  <c r="G1409" i="1"/>
  <c r="H1409" i="1"/>
  <c r="G1417" i="1"/>
  <c r="H1417" i="1"/>
  <c r="G1425" i="1"/>
  <c r="H1425" i="1"/>
  <c r="G1433" i="1"/>
  <c r="H1433" i="1"/>
  <c r="E6" i="7"/>
  <c r="D1438" i="1"/>
  <c r="H1438" i="1" s="1"/>
  <c r="D1453" i="1"/>
  <c r="I30" i="3"/>
  <c r="C1511" i="1"/>
  <c r="D24" i="8"/>
  <c r="C1499" i="1" s="1"/>
  <c r="J1445" i="1"/>
  <c r="G1448" i="1"/>
  <c r="J1448" i="1"/>
  <c r="G1450" i="1"/>
  <c r="J1450" i="1"/>
  <c r="F8" i="4"/>
  <c r="D7" i="4"/>
  <c r="E82" i="4"/>
  <c r="D78" i="1" s="1"/>
  <c r="F153" i="4"/>
  <c r="E152" i="4"/>
  <c r="E407" i="4"/>
  <c r="D402" i="1" s="1"/>
  <c r="G1299" i="1"/>
  <c r="G1439" i="1"/>
  <c r="I1439" i="1" s="1"/>
  <c r="J1439" i="1"/>
  <c r="G1441" i="1"/>
  <c r="I1441" i="1" s="1"/>
  <c r="J1441" i="1"/>
  <c r="G1443" i="1"/>
  <c r="I1443" i="1" s="1"/>
  <c r="J1443" i="1"/>
  <c r="J1447" i="1"/>
  <c r="H1447" i="1"/>
  <c r="G1447" i="1"/>
  <c r="I1447" i="1" s="1"/>
  <c r="E7" i="4"/>
  <c r="F125" i="4"/>
  <c r="E124" i="4"/>
  <c r="D120" i="1" s="1"/>
  <c r="H120" i="1" s="1"/>
  <c r="G290" i="9"/>
  <c r="E290" i="9" s="1"/>
  <c r="B290" i="9" s="1"/>
  <c r="D146" i="5"/>
  <c r="F149" i="5"/>
  <c r="F5" i="6"/>
  <c r="G1182" i="1"/>
  <c r="G1186" i="1"/>
  <c r="G1190" i="1"/>
  <c r="G1194" i="1"/>
  <c r="G1198" i="1"/>
  <c r="G1202" i="1"/>
  <c r="G1206" i="1"/>
  <c r="G1210" i="1"/>
  <c r="G1218" i="1"/>
  <c r="G1226" i="1"/>
  <c r="G1230"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H1328" i="1"/>
  <c r="H1331" i="1"/>
  <c r="H1335" i="1"/>
  <c r="H1339" i="1"/>
  <c r="H1343" i="1"/>
  <c r="H1346" i="1"/>
  <c r="H1350" i="1"/>
  <c r="H1354" i="1"/>
  <c r="H1358" i="1"/>
  <c r="H1362" i="1"/>
  <c r="H1366" i="1"/>
  <c r="H1370" i="1"/>
  <c r="H1374" i="1"/>
  <c r="H1378" i="1"/>
  <c r="H1382" i="1"/>
  <c r="H1385" i="1"/>
  <c r="H1388" i="1"/>
  <c r="H1392" i="1"/>
  <c r="H1396" i="1"/>
  <c r="H1400" i="1"/>
  <c r="H1404" i="1"/>
  <c r="H1412" i="1"/>
  <c r="H1416" i="1"/>
  <c r="H1420" i="1"/>
  <c r="H1424" i="1"/>
  <c r="H1428" i="1"/>
  <c r="H1432" i="1"/>
  <c r="H1448" i="1"/>
  <c r="G1449" i="1"/>
  <c r="I1449" i="1" s="1"/>
  <c r="H1450" i="1"/>
  <c r="E50" i="4"/>
  <c r="D46" i="1" s="1"/>
  <c r="F140" i="4"/>
  <c r="D139" i="4"/>
  <c r="H21" i="9"/>
  <c r="F152" i="4"/>
  <c r="G21" i="9"/>
  <c r="E21" i="9" s="1"/>
  <c r="F263" i="4"/>
  <c r="D299" i="4"/>
  <c r="F300" i="4"/>
  <c r="I20" i="3"/>
  <c r="F252" i="4"/>
  <c r="F644" i="4"/>
  <c r="E529" i="4"/>
  <c r="G143" i="9"/>
  <c r="E143" i="9" s="1"/>
  <c r="B143" i="9" s="1"/>
  <c r="F603" i="4"/>
  <c r="D12" i="5"/>
  <c r="F13" i="5"/>
  <c r="F6" i="6"/>
  <c r="C1483" i="1"/>
  <c r="D6" i="8"/>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28" i="9"/>
  <c r="B28" i="9" s="1"/>
  <c r="E36" i="9"/>
  <c r="B36" i="9" s="1"/>
  <c r="D50" i="4"/>
  <c r="D82" i="4"/>
  <c r="D106" i="4"/>
  <c r="D224" i="4"/>
  <c r="E515" i="4"/>
  <c r="D509" i="1" s="1"/>
  <c r="H509" i="1" s="1"/>
  <c r="F577" i="4"/>
  <c r="D567" i="4"/>
  <c r="D580" i="4"/>
  <c r="F581" i="4"/>
  <c r="D78" i="5"/>
  <c r="F79" i="5"/>
  <c r="G307" i="9"/>
  <c r="E307" i="9" s="1"/>
  <c r="B307" i="9" s="1"/>
  <c r="F177" i="5"/>
  <c r="D176" i="5"/>
  <c r="E35" i="6"/>
  <c r="E89" i="6"/>
  <c r="D1383" i="1" s="1"/>
  <c r="H1383" i="1" s="1"/>
  <c r="D1470" i="1"/>
  <c r="G1470" i="1" s="1"/>
  <c r="E38" i="7"/>
  <c r="C1524" i="1"/>
  <c r="D43" i="8"/>
  <c r="G1540" i="1"/>
  <c r="H1540" i="1"/>
  <c r="G1560" i="1"/>
  <c r="H1560" i="1"/>
  <c r="B26" i="9"/>
  <c r="B42" i="9"/>
  <c r="F264" i="4"/>
  <c r="D311" i="4"/>
  <c r="D363" i="4"/>
  <c r="E643" i="4"/>
  <c r="D637" i="1" s="1"/>
  <c r="G637" i="1" s="1"/>
  <c r="D459" i="4"/>
  <c r="D420" i="4" s="1"/>
  <c r="F473" i="4"/>
  <c r="D484" i="4"/>
  <c r="D529" i="4"/>
  <c r="E625" i="4"/>
  <c r="D619" i="1" s="1"/>
  <c r="G619" i="1" s="1"/>
  <c r="F8" i="5"/>
  <c r="F69" i="5"/>
  <c r="D134" i="5"/>
  <c r="D68" i="5" s="1"/>
  <c r="F135" i="5"/>
  <c r="G310" i="9"/>
  <c r="E310" i="9" s="1"/>
  <c r="B310" i="9" s="1"/>
  <c r="F206" i="5"/>
  <c r="D114" i="6"/>
  <c r="D141" i="6" s="1"/>
  <c r="F115" i="6"/>
  <c r="I10" i="9"/>
  <c r="E24" i="9"/>
  <c r="B24" i="9" s="1"/>
  <c r="E32" i="9"/>
  <c r="B32" i="9" s="1"/>
  <c r="E40" i="9"/>
  <c r="B40" i="9" s="1"/>
  <c r="E309" i="9"/>
  <c r="B309" i="9" s="1"/>
  <c r="G1530" i="1"/>
  <c r="H1530" i="1"/>
  <c r="G1550" i="1"/>
  <c r="H1550" i="1"/>
  <c r="G1570" i="1"/>
  <c r="H1570" i="1"/>
  <c r="E87" i="5"/>
  <c r="D1065" i="1" s="1"/>
  <c r="H1065" i="1" s="1"/>
  <c r="E176" i="5"/>
  <c r="E238" i="5"/>
  <c r="G1453" i="1"/>
  <c r="H1453" i="1"/>
  <c r="G1461" i="1"/>
  <c r="H1461" i="1"/>
  <c r="H1470" i="1"/>
  <c r="G1501" i="1"/>
  <c r="H1501" i="1"/>
  <c r="H1519" i="1"/>
  <c r="G1519" i="1"/>
  <c r="H1535" i="1"/>
  <c r="G1535" i="1"/>
  <c r="H1555" i="1"/>
  <c r="G1555" i="1"/>
  <c r="G1576" i="1"/>
  <c r="H1576" i="1"/>
  <c r="B145" i="9"/>
  <c r="B153" i="9"/>
  <c r="B105" i="9"/>
  <c r="B113" i="9"/>
  <c r="B121" i="9"/>
  <c r="B129" i="9"/>
  <c r="B137" i="9"/>
  <c r="E151" i="9"/>
  <c r="B151" i="9" s="1"/>
  <c r="E159" i="9"/>
  <c r="B159" i="9" s="1"/>
  <c r="B213" i="9"/>
  <c r="B218" i="9"/>
  <c r="B226" i="9"/>
  <c r="B234" i="9"/>
  <c r="B242" i="9"/>
  <c r="B250" i="9"/>
  <c r="E289" i="9"/>
  <c r="B289" i="9" s="1"/>
  <c r="G1454" i="1"/>
  <c r="H1454" i="1"/>
  <c r="D38" i="7"/>
  <c r="H1475" i="1"/>
  <c r="G1475" i="1"/>
  <c r="G1493" i="1"/>
  <c r="H1493" i="1"/>
  <c r="G1525" i="1"/>
  <c r="H1525" i="1"/>
  <c r="G1545" i="1"/>
  <c r="H1545" i="1"/>
  <c r="G1565" i="1"/>
  <c r="H1565" i="1"/>
  <c r="E79" i="9"/>
  <c r="B79" i="9" s="1"/>
  <c r="E87" i="9"/>
  <c r="B87" i="9" s="1"/>
  <c r="E103" i="9"/>
  <c r="B103" i="9" s="1"/>
  <c r="E111" i="9"/>
  <c r="B111" i="9" s="1"/>
  <c r="E119" i="9"/>
  <c r="B119" i="9" s="1"/>
  <c r="E127" i="9"/>
  <c r="B127" i="9" s="1"/>
  <c r="E135" i="9"/>
  <c r="B135" i="9" s="1"/>
  <c r="B217" i="9"/>
  <c r="B221" i="9"/>
  <c r="B225" i="9"/>
  <c r="B229" i="9"/>
  <c r="B233" i="9"/>
  <c r="B237" i="9"/>
  <c r="B241" i="9"/>
  <c r="B245" i="9"/>
  <c r="B249" i="9"/>
  <c r="F255" i="9"/>
  <c r="B255" i="9" s="1"/>
  <c r="F263" i="9"/>
  <c r="B263" i="9" s="1"/>
  <c r="F271" i="9"/>
  <c r="B271" i="9" s="1"/>
  <c r="B273" i="9"/>
  <c r="B258" i="9"/>
  <c r="B266" i="9"/>
  <c r="F215" i="9"/>
  <c r="B215" i="9" s="1"/>
  <c r="F219" i="9"/>
  <c r="B219" i="9" s="1"/>
  <c r="F223" i="9"/>
  <c r="B223" i="9" s="1"/>
  <c r="F227" i="9"/>
  <c r="B227" i="9" s="1"/>
  <c r="F231" i="9"/>
  <c r="B231" i="9" s="1"/>
  <c r="F235" i="9"/>
  <c r="B235" i="9" s="1"/>
  <c r="F239" i="9"/>
  <c r="B239" i="9" s="1"/>
  <c r="F243" i="9"/>
  <c r="B243" i="9" s="1"/>
  <c r="F247" i="9"/>
  <c r="B247" i="9" s="1"/>
  <c r="F251" i="9"/>
  <c r="B251" i="9" s="1"/>
  <c r="F259" i="9"/>
  <c r="B259" i="9" s="1"/>
  <c r="F267" i="9"/>
  <c r="B267" i="9" s="1"/>
  <c r="H1578" i="1"/>
  <c r="G1575" i="1"/>
  <c r="G1572" i="1"/>
  <c r="G1567" i="1"/>
  <c r="G1544" i="1"/>
  <c r="H1542" i="1"/>
  <c r="G1539" i="1"/>
  <c r="G1536" i="1"/>
  <c r="H1534" i="1"/>
  <c r="G1531" i="1"/>
  <c r="G1502" i="1"/>
  <c r="H1502" i="1"/>
  <c r="G1494" i="1"/>
  <c r="H1494" i="1"/>
  <c r="G1486" i="1"/>
  <c r="H1486" i="1"/>
  <c r="G1482" i="1"/>
  <c r="H1482" i="1"/>
  <c r="J1479" i="1"/>
  <c r="G1479" i="1"/>
  <c r="J1477" i="1"/>
  <c r="G1477" i="1"/>
  <c r="G1473" i="1"/>
  <c r="G1471" i="1"/>
  <c r="I1471" i="1" s="1"/>
  <c r="G1467" i="1"/>
  <c r="I1467" i="1" s="1"/>
  <c r="G1465" i="1"/>
  <c r="I1465" i="1" s="1"/>
  <c r="I1463" i="1"/>
  <c r="J1459" i="1"/>
  <c r="G1459" i="1"/>
  <c r="J1457" i="1"/>
  <c r="G1457" i="1"/>
  <c r="J1455" i="1"/>
  <c r="G1455" i="1"/>
  <c r="G1522" i="1"/>
  <c r="H1522" i="1"/>
  <c r="G1514" i="1"/>
  <c r="H1514" i="1"/>
  <c r="J1460" i="1"/>
  <c r="J1458" i="1"/>
  <c r="J1456" i="1"/>
  <c r="G1510" i="1"/>
  <c r="H1510" i="1"/>
  <c r="H1479" i="1"/>
  <c r="G1478" i="1"/>
  <c r="I1478" i="1" s="1"/>
  <c r="H1477" i="1"/>
  <c r="G1476" i="1"/>
  <c r="I1476" i="1" s="1"/>
  <c r="J1474" i="1"/>
  <c r="G1474" i="1"/>
  <c r="I1474" i="1" s="1"/>
  <c r="H1473" i="1"/>
  <c r="J1472" i="1"/>
  <c r="G1472" i="1"/>
  <c r="I1472" i="1" s="1"/>
  <c r="J1468" i="1"/>
  <c r="G1468" i="1"/>
  <c r="I1468" i="1" s="1"/>
  <c r="J1466" i="1"/>
  <c r="G1466" i="1"/>
  <c r="I1466" i="1" s="1"/>
  <c r="J1464" i="1"/>
  <c r="G1464" i="1"/>
  <c r="I1464" i="1" s="1"/>
  <c r="J1462" i="1"/>
  <c r="G1462" i="1"/>
  <c r="I1462" i="1" s="1"/>
  <c r="G1460" i="1"/>
  <c r="I1460" i="1" s="1"/>
  <c r="H1459" i="1"/>
  <c r="G1458" i="1"/>
  <c r="I1458" i="1" s="1"/>
  <c r="H1457" i="1"/>
  <c r="G1456" i="1"/>
  <c r="I1456" i="1" s="1"/>
  <c r="H1455" i="1"/>
  <c r="I1452" i="1"/>
  <c r="G1526" i="1"/>
  <c r="H1526" i="1"/>
  <c r="G1506" i="1"/>
  <c r="H1506" i="1"/>
  <c r="G1498" i="1"/>
  <c r="H1498" i="1"/>
  <c r="G1490" i="1"/>
  <c r="H1490" i="1"/>
  <c r="J1471" i="1"/>
  <c r="J1467" i="1"/>
  <c r="J1465" i="1"/>
  <c r="G1451" i="1"/>
  <c r="I1451" i="1" s="1"/>
  <c r="J1451" i="1"/>
  <c r="D237" i="5" l="1"/>
  <c r="D175" i="5" s="1"/>
  <c r="H1222" i="1"/>
  <c r="G1222" i="1"/>
  <c r="G1223" i="1"/>
  <c r="H1223" i="1"/>
  <c r="H645" i="1"/>
  <c r="G645" i="1"/>
  <c r="C1435" i="1"/>
  <c r="H28" i="3"/>
  <c r="F420" i="4"/>
  <c r="C414" i="1"/>
  <c r="C1046" i="1"/>
  <c r="H21" i="3"/>
  <c r="I1473" i="1"/>
  <c r="I1477" i="1"/>
  <c r="C1469" i="1"/>
  <c r="H31" i="3"/>
  <c r="D528" i="4"/>
  <c r="F529" i="4"/>
  <c r="C523" i="1"/>
  <c r="G1524" i="1"/>
  <c r="H1524" i="1"/>
  <c r="F35" i="6"/>
  <c r="D1329" i="1"/>
  <c r="I25" i="3"/>
  <c r="F580" i="4"/>
  <c r="C574" i="1"/>
  <c r="F224" i="4"/>
  <c r="C220" i="1"/>
  <c r="E166" i="9"/>
  <c r="B166" i="9" s="1"/>
  <c r="H1483" i="1"/>
  <c r="G1483" i="1"/>
  <c r="F12" i="5"/>
  <c r="D7" i="5"/>
  <c r="C990" i="1"/>
  <c r="G317" i="9"/>
  <c r="E317" i="9" s="1"/>
  <c r="F7" i="4"/>
  <c r="D6" i="4"/>
  <c r="C3" i="1"/>
  <c r="H1511" i="1"/>
  <c r="G1511" i="1"/>
  <c r="E5" i="7"/>
  <c r="D1437" i="1"/>
  <c r="G1438" i="1"/>
  <c r="G1383" i="1"/>
  <c r="G1065" i="1"/>
  <c r="I1455" i="1"/>
  <c r="I1459" i="1"/>
  <c r="F484" i="4"/>
  <c r="C478" i="1"/>
  <c r="D1469" i="1"/>
  <c r="I31" i="3"/>
  <c r="E141" i="6"/>
  <c r="F567" i="4"/>
  <c r="C561" i="1"/>
  <c r="F106" i="4"/>
  <c r="C102" i="1"/>
  <c r="D151" i="4"/>
  <c r="F139" i="4"/>
  <c r="C135" i="1"/>
  <c r="E151" i="4"/>
  <c r="D148" i="1"/>
  <c r="I1448" i="1"/>
  <c r="F124" i="4"/>
  <c r="G509" i="1"/>
  <c r="I1479" i="1"/>
  <c r="E237" i="5"/>
  <c r="E175" i="5" s="1"/>
  <c r="D1152" i="1" s="1"/>
  <c r="F238" i="5"/>
  <c r="D1215" i="1"/>
  <c r="F363" i="4"/>
  <c r="C358" i="1"/>
  <c r="F176" i="5"/>
  <c r="H22" i="3"/>
  <c r="C1153" i="1"/>
  <c r="F78" i="5"/>
  <c r="C1056" i="1"/>
  <c r="F82" i="4"/>
  <c r="C78" i="1"/>
  <c r="E68" i="5"/>
  <c r="B21" i="9"/>
  <c r="F146" i="5"/>
  <c r="C1124" i="1"/>
  <c r="E6" i="4"/>
  <c r="D3" i="1"/>
  <c r="E420" i="4"/>
  <c r="F351" i="4"/>
  <c r="D350" i="4"/>
  <c r="C346" i="1"/>
  <c r="I1457" i="1"/>
  <c r="I22" i="3"/>
  <c r="D1153" i="1"/>
  <c r="F114" i="6"/>
  <c r="C1408" i="1"/>
  <c r="H27" i="3"/>
  <c r="F134" i="5"/>
  <c r="C1112" i="1"/>
  <c r="F459" i="4"/>
  <c r="C453" i="1"/>
  <c r="F311" i="4"/>
  <c r="C306" i="1"/>
  <c r="C1518" i="1"/>
  <c r="I35" i="3"/>
  <c r="F50" i="4"/>
  <c r="C46" i="1"/>
  <c r="B192" i="9"/>
  <c r="C1481" i="1"/>
  <c r="D42" i="8"/>
  <c r="E528" i="4"/>
  <c r="D523" i="1"/>
  <c r="H23" i="3"/>
  <c r="F299" i="4"/>
  <c r="D298" i="4"/>
  <c r="C294" i="1"/>
  <c r="I1450" i="1"/>
  <c r="H1499" i="1"/>
  <c r="G1499" i="1"/>
  <c r="F163" i="4"/>
  <c r="C159" i="1"/>
  <c r="H619" i="1"/>
  <c r="H637" i="1"/>
  <c r="G120" i="1"/>
  <c r="F237" i="5" l="1"/>
  <c r="C1214" i="1"/>
  <c r="G46" i="1"/>
  <c r="H46" i="1"/>
  <c r="H1112" i="1"/>
  <c r="G1112" i="1"/>
  <c r="H1124" i="1"/>
  <c r="G1124" i="1"/>
  <c r="G135" i="1"/>
  <c r="H135" i="1"/>
  <c r="G1329" i="1"/>
  <c r="H1329" i="1"/>
  <c r="G1481" i="1"/>
  <c r="H1481" i="1"/>
  <c r="G453" i="1"/>
  <c r="H453" i="1"/>
  <c r="G346" i="1"/>
  <c r="H346" i="1"/>
  <c r="H148" i="1"/>
  <c r="G148" i="1"/>
  <c r="D289" i="4"/>
  <c r="F151" i="4"/>
  <c r="H17" i="3"/>
  <c r="C147" i="1"/>
  <c r="G478" i="1"/>
  <c r="H478" i="1"/>
  <c r="D1436" i="1"/>
  <c r="I29" i="3"/>
  <c r="G315" i="9"/>
  <c r="E315" i="9" s="1"/>
  <c r="D412" i="4"/>
  <c r="D290" i="4"/>
  <c r="H16" i="3"/>
  <c r="F6" i="4"/>
  <c r="C2" i="1"/>
  <c r="D6" i="5"/>
  <c r="F7" i="5"/>
  <c r="H20" i="3"/>
  <c r="C985" i="1"/>
  <c r="D636" i="4"/>
  <c r="F528" i="4"/>
  <c r="C522" i="1"/>
  <c r="C1517" i="1"/>
  <c r="H11" i="3" s="1"/>
  <c r="K1450" i="9"/>
  <c r="G313" i="9"/>
  <c r="E313" i="9" s="1"/>
  <c r="B313" i="9" s="1"/>
  <c r="I34" i="3"/>
  <c r="G306" i="1"/>
  <c r="H306" i="1"/>
  <c r="H19" i="9"/>
  <c r="E19" i="9" s="1"/>
  <c r="B19" i="9" s="1"/>
  <c r="I21" i="3"/>
  <c r="D1046" i="1"/>
  <c r="H1046" i="1" s="1"/>
  <c r="E6" i="5"/>
  <c r="G523" i="1"/>
  <c r="H523" i="1"/>
  <c r="G159" i="1"/>
  <c r="H159" i="1"/>
  <c r="E636" i="4"/>
  <c r="D630" i="1" s="1"/>
  <c r="D522" i="1"/>
  <c r="G1518" i="1"/>
  <c r="H1518" i="1"/>
  <c r="G1408" i="1"/>
  <c r="H1408" i="1"/>
  <c r="F350" i="4"/>
  <c r="D408" i="4"/>
  <c r="C345" i="1"/>
  <c r="E412" i="4"/>
  <c r="I16" i="3"/>
  <c r="D2" i="1"/>
  <c r="H1056" i="1"/>
  <c r="G1056" i="1"/>
  <c r="H1215" i="1"/>
  <c r="G1215" i="1"/>
  <c r="E289" i="4"/>
  <c r="E290" i="4" s="1"/>
  <c r="I17" i="3"/>
  <c r="D147" i="1"/>
  <c r="G102" i="1"/>
  <c r="H102" i="1"/>
  <c r="D1435" i="1"/>
  <c r="H9" i="3" s="1"/>
  <c r="I28" i="3"/>
  <c r="G220" i="1"/>
  <c r="H220" i="1"/>
  <c r="F68" i="5"/>
  <c r="G294" i="1"/>
  <c r="H294" i="1"/>
  <c r="F175" i="5"/>
  <c r="C1152" i="1"/>
  <c r="G414" i="1"/>
  <c r="H414" i="1"/>
  <c r="G1435" i="1"/>
  <c r="H1435" i="1"/>
  <c r="B317" i="9"/>
  <c r="E316" i="9"/>
  <c r="D407" i="4"/>
  <c r="F298" i="4"/>
  <c r="C293" i="1"/>
  <c r="G312" i="9"/>
  <c r="E312" i="9" s="1"/>
  <c r="E635" i="4"/>
  <c r="D629" i="1" s="1"/>
  <c r="D414" i="1"/>
  <c r="G78" i="1"/>
  <c r="H78" i="1"/>
  <c r="H1153" i="1"/>
  <c r="G1153" i="1"/>
  <c r="G358" i="1"/>
  <c r="H358" i="1"/>
  <c r="I23" i="3"/>
  <c r="D1214" i="1"/>
  <c r="G561" i="1"/>
  <c r="H561" i="1"/>
  <c r="H1437" i="1"/>
  <c r="G1437" i="1"/>
  <c r="G3" i="1"/>
  <c r="H3" i="1"/>
  <c r="H990" i="1"/>
  <c r="G990" i="1"/>
  <c r="G574" i="1"/>
  <c r="H574" i="1"/>
  <c r="H1469" i="1"/>
  <c r="G1469" i="1"/>
  <c r="D635" i="4"/>
  <c r="F141" i="6"/>
  <c r="G1214" i="1" l="1"/>
  <c r="N3" i="9"/>
  <c r="K3" i="9"/>
  <c r="I9" i="3"/>
  <c r="D286" i="1"/>
  <c r="F635" i="4"/>
  <c r="C629" i="1"/>
  <c r="H278" i="9"/>
  <c r="D984" i="1"/>
  <c r="G522" i="1"/>
  <c r="H522" i="1"/>
  <c r="H1152" i="1"/>
  <c r="G1152" i="1"/>
  <c r="G1517" i="1"/>
  <c r="H1517" i="1"/>
  <c r="E314" i="9"/>
  <c r="I10" i="3" s="1"/>
  <c r="B315" i="9"/>
  <c r="D413" i="4"/>
  <c r="D291" i="4"/>
  <c r="F289" i="4"/>
  <c r="C285" i="1"/>
  <c r="G293" i="1"/>
  <c r="H293" i="1"/>
  <c r="F408" i="4"/>
  <c r="C403" i="1"/>
  <c r="F407" i="4"/>
  <c r="C402" i="1"/>
  <c r="E291" i="4"/>
  <c r="D287" i="1" s="1"/>
  <c r="E413" i="4"/>
  <c r="D285" i="1"/>
  <c r="E639" i="4"/>
  <c r="D407" i="1"/>
  <c r="G1046" i="1"/>
  <c r="F636" i="4"/>
  <c r="C630" i="1"/>
  <c r="G284" i="9"/>
  <c r="E284" i="9" s="1"/>
  <c r="B284" i="9" s="1"/>
  <c r="G278" i="9"/>
  <c r="F6" i="5"/>
  <c r="C984" i="1"/>
  <c r="F290" i="4"/>
  <c r="C286" i="1"/>
  <c r="G147" i="1"/>
  <c r="H147" i="1"/>
  <c r="H1214" i="1"/>
  <c r="B312" i="9"/>
  <c r="E311" i="9"/>
  <c r="I11" i="3" s="1"/>
  <c r="G345" i="1"/>
  <c r="H345" i="1"/>
  <c r="H985" i="1"/>
  <c r="G985" i="1"/>
  <c r="G2" i="1"/>
  <c r="H2" i="1"/>
  <c r="F412" i="4"/>
  <c r="D414" i="4"/>
  <c r="D639" i="4"/>
  <c r="C407" i="1"/>
  <c r="G1436" i="1"/>
  <c r="H1436" i="1"/>
  <c r="E278" i="9" l="1"/>
  <c r="B278" i="9" s="1"/>
  <c r="F639" i="4"/>
  <c r="C633" i="1"/>
  <c r="C409" i="1"/>
  <c r="D633" i="1"/>
  <c r="G402" i="1"/>
  <c r="H402" i="1"/>
  <c r="F291" i="4"/>
  <c r="C287" i="1"/>
  <c r="H629" i="1"/>
  <c r="G629" i="1"/>
  <c r="G407" i="1"/>
  <c r="H407" i="1"/>
  <c r="G286" i="1"/>
  <c r="H286" i="1"/>
  <c r="D640" i="4"/>
  <c r="F413" i="4"/>
  <c r="D415" i="4"/>
  <c r="C408" i="1"/>
  <c r="E640" i="4"/>
  <c r="E415" i="4"/>
  <c r="D410" i="1" s="1"/>
  <c r="D408" i="1"/>
  <c r="G403" i="1"/>
  <c r="H403" i="1"/>
  <c r="G285" i="1"/>
  <c r="H285" i="1"/>
  <c r="H8" i="3"/>
  <c r="H984" i="1"/>
  <c r="G984" i="1"/>
  <c r="H630" i="1"/>
  <c r="G630" i="1"/>
  <c r="E414" i="4"/>
  <c r="D409" i="1" s="1"/>
  <c r="E277" i="9" l="1"/>
  <c r="I8" i="3" s="1"/>
  <c r="M3" i="9"/>
  <c r="E642" i="4"/>
  <c r="D634" i="1"/>
  <c r="D642" i="4"/>
  <c r="F640" i="4"/>
  <c r="C634" i="1"/>
  <c r="F414" i="4"/>
  <c r="G408" i="1"/>
  <c r="H408" i="1"/>
  <c r="G287" i="1"/>
  <c r="H287" i="1"/>
  <c r="H633" i="1"/>
  <c r="G633" i="1"/>
  <c r="F415" i="4"/>
  <c r="C410" i="1"/>
  <c r="E641" i="4"/>
  <c r="G409" i="1"/>
  <c r="H409" i="1"/>
  <c r="D641" i="4"/>
  <c r="E645" i="4" l="1"/>
  <c r="D635" i="1"/>
  <c r="D645" i="4"/>
  <c r="F641" i="4"/>
  <c r="C635" i="1"/>
  <c r="G410" i="1"/>
  <c r="H410" i="1"/>
  <c r="H634" i="1"/>
  <c r="G634" i="1"/>
  <c r="E646" i="4"/>
  <c r="D636" i="1"/>
  <c r="D646" i="4"/>
  <c r="F642" i="4"/>
  <c r="C636" i="1"/>
  <c r="G276" i="9" l="1"/>
  <c r="E276" i="9" s="1"/>
  <c r="B276" i="9" s="1"/>
  <c r="H636" i="1"/>
  <c r="G636" i="1"/>
  <c r="I19" i="3"/>
  <c r="D640" i="1"/>
  <c r="F645" i="4"/>
  <c r="H18" i="3"/>
  <c r="C639" i="1"/>
  <c r="F646" i="4"/>
  <c r="H19" i="3"/>
  <c r="C640" i="1"/>
  <c r="H635" i="1"/>
  <c r="G635" i="1"/>
  <c r="H7" i="3"/>
  <c r="I18" i="3"/>
  <c r="D639" i="1"/>
  <c r="H639" i="1" l="1"/>
  <c r="G639" i="1"/>
  <c r="H640" i="1"/>
  <c r="G640" i="1"/>
  <c r="J3" i="9"/>
  <c r="H274" i="9" l="1"/>
  <c r="G274" i="9"/>
  <c r="M272" i="9"/>
  <c r="L272" i="9"/>
  <c r="H18" i="9"/>
  <c r="G18" i="9"/>
  <c r="I17" i="9"/>
  <c r="G16" i="9"/>
  <c r="M15" i="9"/>
  <c r="L16" i="9"/>
  <c r="K12" i="9"/>
  <c r="J9" i="9"/>
  <c r="I6" i="9"/>
  <c r="H15" i="9"/>
  <c r="G17" i="9"/>
  <c r="K9" i="9"/>
  <c r="J12" i="9"/>
  <c r="K7" i="9"/>
  <c r="K10" i="9"/>
  <c r="J5" i="9"/>
  <c r="J13" i="9"/>
  <c r="J17" i="9"/>
  <c r="H17" i="9"/>
  <c r="K13" i="9"/>
  <c r="I7" i="9"/>
  <c r="K11" i="9"/>
  <c r="I5" i="9"/>
  <c r="I8" i="9"/>
  <c r="K8" i="9"/>
  <c r="I11" i="9"/>
  <c r="J6" i="9"/>
  <c r="I9" i="9"/>
  <c r="E9" i="9" s="1"/>
  <c r="B9" i="9" s="1"/>
  <c r="I12" i="9"/>
  <c r="J7" i="9"/>
  <c r="G15" i="9"/>
  <c r="L15" i="9"/>
  <c r="J10" i="9"/>
  <c r="K5" i="9"/>
  <c r="I13" i="9"/>
  <c r="J8" i="9"/>
  <c r="J11" i="9"/>
  <c r="K6" i="9"/>
  <c r="H16" i="9"/>
  <c r="M16" i="9"/>
  <c r="F15" i="9" l="1"/>
  <c r="E18" i="9"/>
  <c r="B18" i="9" s="1"/>
  <c r="E274" i="9"/>
  <c r="B274" i="9" s="1"/>
  <c r="E15" i="9"/>
  <c r="F272" i="9"/>
  <c r="B272" i="9" s="1"/>
  <c r="E17" i="9"/>
  <c r="B17" i="9" s="1"/>
  <c r="E16" i="9"/>
  <c r="E13" i="9"/>
  <c r="B13" i="9" s="1"/>
  <c r="E5" i="9"/>
  <c r="E11" i="9"/>
  <c r="B11" i="9" s="1"/>
  <c r="F16" i="9"/>
  <c r="E8" i="9"/>
  <c r="B8" i="9" s="1"/>
  <c r="E10" i="9"/>
  <c r="B10" i="9" s="1"/>
  <c r="E12" i="9"/>
  <c r="B12" i="9" s="1"/>
  <c r="E7" i="9"/>
  <c r="B7" i="9" s="1"/>
  <c r="E6" i="9"/>
  <c r="B6" i="9" s="1"/>
  <c r="B15" i="9" l="1"/>
  <c r="F14" i="9"/>
  <c r="E20" i="9"/>
  <c r="I7" i="3" s="1"/>
  <c r="F20" i="9"/>
  <c r="E14" i="9"/>
  <c r="B5" i="9"/>
  <c r="E4" i="9"/>
  <c r="B16"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<sst xmlns="http://schemas.openxmlformats.org/spreadsheetml/2006/main" count="5178" uniqueCount="3449">
  <si>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</si>
  <si>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</si>
  <si>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</si>
  <si>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</si>
  <si>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</si>
  <si>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</si>
  <si>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</si>
  <si>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</si>
  <si>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</si>
  <si>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</si>
  <si>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</si>
  <si>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</si>
  <si>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</si>
  <si>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</si>
  <si>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</si>
  <si>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</si>
  <si>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</si>
  <si>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</si>
  <si>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</si>
  <si>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</si>
  <si>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</si>
  <si>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</si>
  <si>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</si>
  <si>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</si>
  <si>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</si>
  <si>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</si>
  <si>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</si>
  <si>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</si>
  <si>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</si>
  <si>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</si>
  <si>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</si>
  <si>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</si>
  <si>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</si>
  <si>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</si>
  <si>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</si>
  <si>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</si>
  <si>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</si>
  <si>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</si>
  <si>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</si>
  <si>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</si>
  <si>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</si>
  <si>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</si>
  <si>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</si>
  <si>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</si>
  <si>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</si>
  <si>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</si>
  <si>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</si>
  <si>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</si>
  <si>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26985 - OPĆINA LUKA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</si>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</sst>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25" fillId="0" borderId="46" xfId="0" applyNumberFormat="1" applyFont="1" applyFill="1" applyBorder="1" applyAlignment="1" applyProtection="1">
      <alignment horizontal="left" vertical="top" wrapTex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0"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835475.5199999999</v>
      </c>
      <c r="D2" s="10">
        <f>'PR-RAS'!E6</f>
        <v>2076067.3699999999</v>
      </c>
      <c r="E2" s="10">
        <v>0</v>
      </c>
      <c r="F2" s="10">
        <v>0</v>
      </c>
      <c r="G2" s="11">
        <f t="shared" ref="G2:G65" si="0">(B2/1000)*(C2*1+D2*2)</f>
        <v>4987.6102599999995</v>
      </c>
      <c r="H2" s="11">
        <f t="shared" ref="H2:H65" si="1">ABS(C2-ROUND(C2,0))+ABS(D2-ROUND(D2,0))</f>
        <v>0.84999999997671694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375089.74</v>
      </c>
      <c r="D3" s="2">
        <f>'PR-RAS'!E7</f>
        <v>541565.27</v>
      </c>
      <c r="E3" s="2">
        <v>0</v>
      </c>
      <c r="F3" s="2">
        <v>0</v>
      </c>
      <c r="G3" s="4">
        <f t="shared" si="0"/>
        <v>2916.44056</v>
      </c>
      <c r="H3" s="4">
        <f t="shared" si="1"/>
        <v>0.53000000002793968</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355749.52999999997</v>
      </c>
      <c r="D4" s="2">
        <f>'PR-RAS'!E8</f>
        <v>501344.57</v>
      </c>
      <c r="E4" s="2">
        <v>0</v>
      </c>
      <c r="F4" s="2">
        <v>0</v>
      </c>
      <c r="G4" s="4">
        <f t="shared" si="0"/>
        <v>4075.31601</v>
      </c>
      <c r="H4" s="4">
        <f t="shared" si="1"/>
        <v>0.90000000002328306</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353676.87</v>
      </c>
      <c r="D5" s="2">
        <f>'PR-RAS'!E9</f>
        <v>501344.57</v>
      </c>
      <c r="E5" s="2">
        <v>0</v>
      </c>
      <c r="F5" s="2">
        <v>0</v>
      </c>
      <c r="G5" s="4">
        <f t="shared" si="0"/>
        <v>5425.4640399999998</v>
      </c>
      <c r="H5" s="4">
        <f t="shared" si="1"/>
        <v>0.55999999999767169</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2072.66</v>
      </c>
      <c r="D9" s="2">
        <f>'PR-RAS'!E13</f>
        <v>0</v>
      </c>
      <c r="E9" s="2">
        <v>0</v>
      </c>
      <c r="F9" s="2">
        <v>0</v>
      </c>
      <c r="G9" s="4">
        <f t="shared" si="0"/>
        <v>16.58128</v>
      </c>
      <c r="H9" s="4">
        <f t="shared" si="1"/>
        <v>0.34000000000014552</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15105.68</v>
      </c>
      <c r="D19" s="2">
        <f>'PR-RAS'!E23</f>
        <v>35261.96</v>
      </c>
      <c r="E19" s="2">
        <v>0</v>
      </c>
      <c r="F19" s="2">
        <v>0</v>
      </c>
      <c r="G19" s="4">
        <f t="shared" si="0"/>
        <v>1541.3327999999999</v>
      </c>
      <c r="H19" s="4">
        <f t="shared" si="1"/>
        <v>0.36000000000058208</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4026.01</v>
      </c>
      <c r="D20" s="2">
        <f>'PR-RAS'!E24</f>
        <v>3560.37</v>
      </c>
      <c r="E20" s="2">
        <v>0</v>
      </c>
      <c r="F20" s="2">
        <v>0</v>
      </c>
      <c r="G20" s="4">
        <f t="shared" si="0"/>
        <v>211.78825000000001</v>
      </c>
      <c r="H20" s="4">
        <f t="shared" si="1"/>
        <v>0.38000000000010914</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11079.67</v>
      </c>
      <c r="D23" s="2">
        <f>'PR-RAS'!E27</f>
        <v>31701.59</v>
      </c>
      <c r="E23" s="2">
        <v>0</v>
      </c>
      <c r="F23" s="2">
        <v>0</v>
      </c>
      <c r="G23" s="4">
        <f t="shared" si="0"/>
        <v>1638.6227000000001</v>
      </c>
      <c r="H23" s="4">
        <f t="shared" si="1"/>
        <v>0.73999999999978172</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4234.53</v>
      </c>
      <c r="D25" s="2">
        <f>'PR-RAS'!E29</f>
        <v>4958.74</v>
      </c>
      <c r="E25" s="2">
        <v>0</v>
      </c>
      <c r="F25" s="2">
        <v>0</v>
      </c>
      <c r="G25" s="4">
        <f t="shared" si="0"/>
        <v>339.64823999999999</v>
      </c>
      <c r="H25" s="4">
        <f t="shared" si="1"/>
        <v>0.73000000000047294</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4234.53</v>
      </c>
      <c r="D27" s="2">
        <f>'PR-RAS'!E31</f>
        <v>4958.74</v>
      </c>
      <c r="E27" s="2">
        <v>0</v>
      </c>
      <c r="F27" s="2">
        <v>0</v>
      </c>
      <c r="G27" s="4">
        <f t="shared" si="0"/>
        <v>367.95225999999997</v>
      </c>
      <c r="H27" s="4">
        <f t="shared" si="1"/>
        <v>0.73000000000047294</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215708.66999999998</v>
      </c>
      <c r="D46" s="2">
        <f>'PR-RAS'!E50</f>
        <v>723900.88</v>
      </c>
      <c r="E46" s="2">
        <v>0</v>
      </c>
      <c r="F46" s="2">
        <v>0</v>
      </c>
      <c r="G46" s="4">
        <f t="shared" si="0"/>
        <v>74857.969349999999</v>
      </c>
      <c r="H46" s="4">
        <f t="shared" si="1"/>
        <v>0.45000000001164153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133377.74</v>
      </c>
      <c r="D55" s="2">
        <f>'PR-RAS'!E59</f>
        <v>220245.82</v>
      </c>
      <c r="E55" s="2">
        <v>0</v>
      </c>
      <c r="F55" s="2">
        <v>0</v>
      </c>
      <c r="G55" s="4">
        <f t="shared" si="0"/>
        <v>30988.946520000001</v>
      </c>
      <c r="H55" s="4">
        <f t="shared" si="1"/>
        <v>0.44000000000232831</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34631.97</v>
      </c>
      <c r="D56" s="2">
        <f>'PR-RAS'!E60</f>
        <v>103397.82</v>
      </c>
      <c r="E56" s="2">
        <v>0</v>
      </c>
      <c r="F56" s="2">
        <v>0</v>
      </c>
      <c r="G56" s="4">
        <f t="shared" si="0"/>
        <v>13278.518550000001</v>
      </c>
      <c r="H56" s="4">
        <f t="shared" si="1"/>
        <v>0.20999999999185093</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98745.77</v>
      </c>
      <c r="D57" s="2">
        <f>'PR-RAS'!E61</f>
        <v>116848</v>
      </c>
      <c r="E57" s="2">
        <v>0</v>
      </c>
      <c r="F57" s="2">
        <v>0</v>
      </c>
      <c r="G57" s="4">
        <f t="shared" si="0"/>
        <v>18616.739120000002</v>
      </c>
      <c r="H57" s="4">
        <f t="shared" si="1"/>
        <v>0.22999999999592546</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6.31</v>
      </c>
      <c r="E58" s="2">
        <v>0</v>
      </c>
      <c r="F58" s="2">
        <v>0</v>
      </c>
      <c r="G58" s="4">
        <f t="shared" si="0"/>
        <v>0.71933999999999998</v>
      </c>
      <c r="H58" s="4">
        <f t="shared" si="1"/>
        <v>0.30999999999999961</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6.31</v>
      </c>
      <c r="E59" s="2">
        <v>0</v>
      </c>
      <c r="F59" s="2">
        <v>0</v>
      </c>
      <c r="G59" s="4">
        <f t="shared" si="0"/>
        <v>0.73195999999999994</v>
      </c>
      <c r="H59" s="4">
        <f t="shared" si="1"/>
        <v>0.30999999999999961</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82330.929999999993</v>
      </c>
      <c r="D70" s="2">
        <f>'PR-RAS'!E74</f>
        <v>503648.75</v>
      </c>
      <c r="E70" s="2">
        <v>0</v>
      </c>
      <c r="F70" s="2">
        <v>0</v>
      </c>
      <c r="G70" s="4">
        <f t="shared" si="2"/>
        <v>75184.361669999998</v>
      </c>
      <c r="H70" s="4">
        <f t="shared" si="3"/>
        <v>0.32000000000698492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82330.929999999993</v>
      </c>
      <c r="D71" s="2">
        <f>'PR-RAS'!E75</f>
        <v>33968.75</v>
      </c>
      <c r="E71" s="2">
        <v>0</v>
      </c>
      <c r="F71" s="2">
        <v>0</v>
      </c>
      <c r="G71" s="4">
        <f t="shared" si="2"/>
        <v>10518.7901</v>
      </c>
      <c r="H71" s="4">
        <f t="shared" si="3"/>
        <v>0.32000000000698492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469680</v>
      </c>
      <c r="E72" s="2">
        <v>0</v>
      </c>
      <c r="F72" s="2">
        <v>0</v>
      </c>
      <c r="G72" s="4">
        <f t="shared" si="2"/>
        <v>66694.559999999998</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69566.69</v>
      </c>
      <c r="D78" s="2">
        <f>'PR-RAS'!E82</f>
        <v>44680.66</v>
      </c>
      <c r="E78" s="2">
        <v>0</v>
      </c>
      <c r="F78" s="2">
        <v>0</v>
      </c>
      <c r="G78" s="4">
        <f t="shared" si="2"/>
        <v>12237.456770000001</v>
      </c>
      <c r="H78" s="4">
        <f t="shared" si="3"/>
        <v>0.64999999999417923</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3.2</v>
      </c>
      <c r="D79" s="2">
        <f>'PR-RAS'!E83</f>
        <v>15.89</v>
      </c>
      <c r="E79" s="2">
        <v>0</v>
      </c>
      <c r="F79" s="2">
        <v>0</v>
      </c>
      <c r="G79" s="4">
        <f t="shared" si="2"/>
        <v>2.7284400000000004</v>
      </c>
      <c r="H79" s="4">
        <f t="shared" si="3"/>
        <v>0.30999999999999961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3.2</v>
      </c>
      <c r="D81" s="2">
        <f>'PR-RAS'!E85</f>
        <v>15.89</v>
      </c>
      <c r="E81" s="2">
        <v>0</v>
      </c>
      <c r="F81" s="2">
        <v>0</v>
      </c>
      <c r="G81" s="4">
        <f t="shared" si="2"/>
        <v>2.7984000000000004</v>
      </c>
      <c r="H81" s="4">
        <f t="shared" si="3"/>
        <v>0.30999999999999961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69563.490000000005</v>
      </c>
      <c r="D87" s="2">
        <f>'PR-RAS'!E91</f>
        <v>44664.770000000004</v>
      </c>
      <c r="E87" s="2">
        <v>0</v>
      </c>
      <c r="F87" s="2">
        <v>0</v>
      </c>
      <c r="G87" s="4">
        <f t="shared" si="2"/>
        <v>13664.800580000001</v>
      </c>
      <c r="H87" s="4">
        <f t="shared" si="3"/>
        <v>0.72000000000116415</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1367.04</v>
      </c>
      <c r="D88" s="2">
        <f>'PR-RAS'!E92</f>
        <v>1367.04</v>
      </c>
      <c r="E88" s="2">
        <v>0</v>
      </c>
      <c r="F88" s="2">
        <v>0</v>
      </c>
      <c r="G88" s="4">
        <f t="shared" si="2"/>
        <v>356.79743999999994</v>
      </c>
      <c r="H88" s="4">
        <f t="shared" si="3"/>
        <v>7.999999999992724E-2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27640.85</v>
      </c>
      <c r="D89" s="2">
        <f>'PR-RAS'!E93</f>
        <v>27640.87</v>
      </c>
      <c r="E89" s="2">
        <v>0</v>
      </c>
      <c r="F89" s="2">
        <v>0</v>
      </c>
      <c r="G89" s="4">
        <f t="shared" si="2"/>
        <v>7297.1879199999994</v>
      </c>
      <c r="H89" s="4">
        <f t="shared" si="3"/>
        <v>0.28000000000247383</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38271.78</v>
      </c>
      <c r="D90" s="2">
        <f>'PR-RAS'!E94</f>
        <v>15378.53</v>
      </c>
      <c r="E90" s="2">
        <v>0</v>
      </c>
      <c r="F90" s="2">
        <v>0</v>
      </c>
      <c r="G90" s="4">
        <f t="shared" si="2"/>
        <v>6143.5667599999997</v>
      </c>
      <c r="H90" s="4">
        <f t="shared" si="3"/>
        <v>0.69000000000050932</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2283.8200000000002</v>
      </c>
      <c r="D93" s="2">
        <f>'PR-RAS'!E97</f>
        <v>278.33</v>
      </c>
      <c r="E93" s="2">
        <v>0</v>
      </c>
      <c r="F93" s="2">
        <v>0</v>
      </c>
      <c r="G93" s="4">
        <f t="shared" si="2"/>
        <v>261.32416000000001</v>
      </c>
      <c r="H93" s="4">
        <f t="shared" si="3"/>
        <v>0.50999999999982037</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168545.03</v>
      </c>
      <c r="D102" s="2">
        <f>'PR-RAS'!E106</f>
        <v>754093.8</v>
      </c>
      <c r="E102" s="2">
        <v>0</v>
      </c>
      <c r="F102" s="2">
        <v>0</v>
      </c>
      <c r="G102" s="4">
        <f t="shared" si="2"/>
        <v>169349.99563000002</v>
      </c>
      <c r="H102" s="4">
        <f t="shared" si="3"/>
        <v>0.22999999995226972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132.72</v>
      </c>
      <c r="E103" s="2">
        <v>0</v>
      </c>
      <c r="F103" s="2">
        <v>0</v>
      </c>
      <c r="G103" s="4">
        <f t="shared" si="2"/>
        <v>27.074879999999997</v>
      </c>
      <c r="H103" s="4">
        <f t="shared" si="3"/>
        <v>0.28000000000000114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132.72</v>
      </c>
      <c r="E106" s="2">
        <v>0</v>
      </c>
      <c r="F106" s="2">
        <v>0</v>
      </c>
      <c r="G106" s="4">
        <f t="shared" si="2"/>
        <v>27.871199999999998</v>
      </c>
      <c r="H106" s="4">
        <f t="shared" si="3"/>
        <v>0.28000000000000114</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14369.79</v>
      </c>
      <c r="D108" s="2">
        <f>'PR-RAS'!E112</f>
        <v>15400.47</v>
      </c>
      <c r="E108" s="2">
        <v>0</v>
      </c>
      <c r="F108" s="2">
        <v>0</v>
      </c>
      <c r="G108" s="4">
        <f t="shared" si="2"/>
        <v>4833.2681099999991</v>
      </c>
      <c r="H108" s="4">
        <f t="shared" si="3"/>
        <v>0.67999999999847205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14369.79</v>
      </c>
      <c r="D113" s="2">
        <f>'PR-RAS'!E117</f>
        <v>15400.47</v>
      </c>
      <c r="E113" s="2">
        <v>0</v>
      </c>
      <c r="F113" s="2">
        <v>0</v>
      </c>
      <c r="G113" s="4">
        <f t="shared" si="2"/>
        <v>5059.12176</v>
      </c>
      <c r="H113" s="4">
        <f t="shared" si="3"/>
        <v>0.67999999999847205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154175.24</v>
      </c>
      <c r="D116" s="2">
        <f>'PR-RAS'!E120</f>
        <v>738560.6100000001</v>
      </c>
      <c r="E116" s="2">
        <v>0</v>
      </c>
      <c r="F116" s="2">
        <v>0</v>
      </c>
      <c r="G116" s="4">
        <f t="shared" si="2"/>
        <v>187599.09290000002</v>
      </c>
      <c r="H116" s="4">
        <f t="shared" si="3"/>
        <v>0.62999999988824129</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9664.1299999999992</v>
      </c>
      <c r="D117" s="2">
        <f>'PR-RAS'!E121</f>
        <v>562149.06000000006</v>
      </c>
      <c r="E117" s="2">
        <v>0</v>
      </c>
      <c r="F117" s="2">
        <v>0</v>
      </c>
      <c r="G117" s="4">
        <f t="shared" si="2"/>
        <v>131539.62100000001</v>
      </c>
      <c r="H117" s="4">
        <f t="shared" si="3"/>
        <v>0.190000000055079</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144511.10999999999</v>
      </c>
      <c r="D118" s="2">
        <f>'PR-RAS'!E122</f>
        <v>176411.55</v>
      </c>
      <c r="E118" s="2">
        <v>0</v>
      </c>
      <c r="F118" s="2">
        <v>0</v>
      </c>
      <c r="G118" s="4">
        <f t="shared" si="2"/>
        <v>58188.102569999995</v>
      </c>
      <c r="H118" s="4">
        <f t="shared" si="3"/>
        <v>0.55999999999767169</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6565.39</v>
      </c>
      <c r="D120" s="2">
        <f>'PR-RAS'!E124</f>
        <v>11826.759999999998</v>
      </c>
      <c r="E120" s="2">
        <v>0</v>
      </c>
      <c r="F120" s="2">
        <v>0</v>
      </c>
      <c r="G120" s="4">
        <f t="shared" si="2"/>
        <v>3596.0502899999992</v>
      </c>
      <c r="H120" s="4">
        <f t="shared" si="3"/>
        <v>0.63000000000192813</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6565.39</v>
      </c>
      <c r="D121" s="2">
        <f>'PR-RAS'!E125</f>
        <v>6786.61</v>
      </c>
      <c r="E121" s="2">
        <v>0</v>
      </c>
      <c r="F121" s="2">
        <v>0</v>
      </c>
      <c r="G121" s="4">
        <f t="shared" si="2"/>
        <v>2416.6331999999998</v>
      </c>
      <c r="H121" s="4">
        <f t="shared" si="3"/>
        <v>0.78000000000065484</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6565.39</v>
      </c>
      <c r="D123" s="2">
        <f>'PR-RAS'!E127</f>
        <v>6786.61</v>
      </c>
      <c r="E123" s="2">
        <v>0</v>
      </c>
      <c r="F123" s="2">
        <v>0</v>
      </c>
      <c r="G123" s="4">
        <f t="shared" si="2"/>
        <v>2456.9104200000002</v>
      </c>
      <c r="H123" s="4">
        <f t="shared" si="3"/>
        <v>0.78000000000065484</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5040.1499999999996</v>
      </c>
      <c r="E124" s="2">
        <v>0</v>
      </c>
      <c r="F124" s="2">
        <v>0</v>
      </c>
      <c r="G124" s="4">
        <f t="shared" si="2"/>
        <v>1239.8769</v>
      </c>
      <c r="H124" s="4">
        <f t="shared" si="3"/>
        <v>0.1499999999996362</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5040.1499999999996</v>
      </c>
      <c r="E125" s="2">
        <v>0</v>
      </c>
      <c r="F125" s="2">
        <v>0</v>
      </c>
      <c r="G125" s="4">
        <f t="shared" si="2"/>
        <v>1249.9571999999998</v>
      </c>
      <c r="H125" s="4">
        <f t="shared" si="3"/>
        <v>0.1499999999996362</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518856.76</v>
      </c>
      <c r="D147" s="2">
        <f>'PR-RAS'!E151</f>
        <v>1181638.71</v>
      </c>
      <c r="E147" s="2">
        <v>0</v>
      </c>
      <c r="F147" s="2">
        <v>0</v>
      </c>
      <c r="G147" s="4">
        <f t="shared" si="4"/>
        <v>420791.59027999995</v>
      </c>
      <c r="H147" s="4">
        <f t="shared" si="5"/>
        <v>0.53000000002793968</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75475.709999999992</v>
      </c>
      <c r="D148" s="2">
        <f>'PR-RAS'!E152</f>
        <v>61011.12</v>
      </c>
      <c r="E148" s="2">
        <v>0</v>
      </c>
      <c r="F148" s="2">
        <v>0</v>
      </c>
      <c r="G148" s="4">
        <f t="shared" si="4"/>
        <v>29032.198649999998</v>
      </c>
      <c r="H148" s="4">
        <f t="shared" si="5"/>
        <v>0.41000000001076842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45631.25</v>
      </c>
      <c r="D149" s="2">
        <f>'PR-RAS'!E153</f>
        <v>37354.230000000003</v>
      </c>
      <c r="E149" s="2">
        <v>0</v>
      </c>
      <c r="F149" s="2">
        <v>0</v>
      </c>
      <c r="G149" s="4">
        <f t="shared" si="4"/>
        <v>17810.27708</v>
      </c>
      <c r="H149" s="4">
        <f t="shared" si="5"/>
        <v>0.48000000000320142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45631.25</v>
      </c>
      <c r="D150" s="2">
        <f>'PR-RAS'!E154</f>
        <v>37354.230000000003</v>
      </c>
      <c r="E150" s="2">
        <v>0</v>
      </c>
      <c r="F150" s="2">
        <v>0</v>
      </c>
      <c r="G150" s="4">
        <f t="shared" si="4"/>
        <v>17930.61679</v>
      </c>
      <c r="H150" s="4">
        <f t="shared" si="5"/>
        <v>0.48000000000320142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9025.15</v>
      </c>
      <c r="D154" s="2">
        <f>'PR-RAS'!E158</f>
        <v>6668.07</v>
      </c>
      <c r="E154" s="2">
        <v>0</v>
      </c>
      <c r="F154" s="2">
        <v>0</v>
      </c>
      <c r="G154" s="4">
        <f t="shared" si="4"/>
        <v>3421.2773700000002</v>
      </c>
      <c r="H154" s="4">
        <f t="shared" si="5"/>
        <v>0.21999999999934516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20819.309999999998</v>
      </c>
      <c r="D155" s="2">
        <f>'PR-RAS'!E159</f>
        <v>16988.82</v>
      </c>
      <c r="E155" s="2">
        <v>0</v>
      </c>
      <c r="F155" s="2">
        <v>0</v>
      </c>
      <c r="G155" s="4">
        <f t="shared" si="4"/>
        <v>8438.7302999999993</v>
      </c>
      <c r="H155" s="4">
        <f t="shared" si="5"/>
        <v>0.48999999999796273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11407.85</v>
      </c>
      <c r="D156" s="2">
        <f>'PR-RAS'!E160</f>
        <v>9292.11</v>
      </c>
      <c r="E156" s="2">
        <v>0</v>
      </c>
      <c r="F156" s="2">
        <v>0</v>
      </c>
      <c r="G156" s="4">
        <f t="shared" si="4"/>
        <v>4648.7708499999999</v>
      </c>
      <c r="H156" s="4">
        <f t="shared" si="5"/>
        <v>0.26000000000021828</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9411.4599999999991</v>
      </c>
      <c r="D157" s="2">
        <f>'PR-RAS'!E161</f>
        <v>7696.71</v>
      </c>
      <c r="E157" s="2">
        <v>0</v>
      </c>
      <c r="F157" s="2">
        <v>0</v>
      </c>
      <c r="G157" s="4">
        <f t="shared" si="4"/>
        <v>3869.5612799999994</v>
      </c>
      <c r="H157" s="4">
        <f t="shared" si="5"/>
        <v>0.74999999999909051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261462.41000000003</v>
      </c>
      <c r="D159" s="2">
        <f>'PR-RAS'!E163</f>
        <v>928738.65999999992</v>
      </c>
      <c r="E159" s="2">
        <v>0</v>
      </c>
      <c r="F159" s="2">
        <v>0</v>
      </c>
      <c r="G159" s="4">
        <f t="shared" si="4"/>
        <v>334792.47733999998</v>
      </c>
      <c r="H159" s="4">
        <f t="shared" si="5"/>
        <v>0.75000000011641532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3011.35</v>
      </c>
      <c r="D160" s="2">
        <f>'PR-RAS'!E164</f>
        <v>3414.26</v>
      </c>
      <c r="E160" s="2">
        <v>0</v>
      </c>
      <c r="F160" s="2">
        <v>0</v>
      </c>
      <c r="G160" s="4">
        <f t="shared" si="4"/>
        <v>1564.5393300000001</v>
      </c>
      <c r="H160" s="4">
        <f t="shared" si="5"/>
        <v>0.61000000000012733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0</v>
      </c>
      <c r="D161" s="2">
        <f>'PR-RAS'!E165</f>
        <v>341.52</v>
      </c>
      <c r="E161" s="2">
        <v>0</v>
      </c>
      <c r="F161" s="2">
        <v>0</v>
      </c>
      <c r="G161" s="4">
        <f t="shared" si="4"/>
        <v>109.2864</v>
      </c>
      <c r="H161" s="4">
        <f t="shared" si="5"/>
        <v>0.48000000000001819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1595.86</v>
      </c>
      <c r="D162" s="2">
        <f>'PR-RAS'!E166</f>
        <v>1272.8900000000001</v>
      </c>
      <c r="E162" s="2">
        <v>0</v>
      </c>
      <c r="F162" s="2">
        <v>0</v>
      </c>
      <c r="G162" s="4">
        <f t="shared" si="4"/>
        <v>666.8040400000001</v>
      </c>
      <c r="H162" s="4">
        <f t="shared" si="5"/>
        <v>0.25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185.81</v>
      </c>
      <c r="D163" s="2">
        <f>'PR-RAS'!E167</f>
        <v>56.88</v>
      </c>
      <c r="E163" s="2">
        <v>0</v>
      </c>
      <c r="F163" s="2">
        <v>0</v>
      </c>
      <c r="G163" s="4">
        <f t="shared" si="4"/>
        <v>48.530340000000002</v>
      </c>
      <c r="H163" s="4">
        <f t="shared" si="5"/>
        <v>0.30999999999999517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1229.68</v>
      </c>
      <c r="D164" s="2">
        <f>'PR-RAS'!E168</f>
        <v>1742.97</v>
      </c>
      <c r="E164" s="2">
        <v>0</v>
      </c>
      <c r="F164" s="2">
        <v>0</v>
      </c>
      <c r="G164" s="4">
        <f t="shared" si="4"/>
        <v>768.64606000000003</v>
      </c>
      <c r="H164" s="4">
        <f t="shared" si="5"/>
        <v>0.34999999999990905</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31202.51</v>
      </c>
      <c r="D165" s="2">
        <f>'PR-RAS'!E169</f>
        <v>29681.609999999997</v>
      </c>
      <c r="E165" s="2">
        <v>0</v>
      </c>
      <c r="F165" s="2">
        <v>0</v>
      </c>
      <c r="G165" s="4">
        <f t="shared" si="4"/>
        <v>14852.77972</v>
      </c>
      <c r="H165" s="4">
        <f t="shared" si="5"/>
        <v>0.88000000000465661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4727.9799999999996</v>
      </c>
      <c r="D166" s="2">
        <f>'PR-RAS'!E170</f>
        <v>3653.68</v>
      </c>
      <c r="E166" s="2">
        <v>0</v>
      </c>
      <c r="F166" s="2">
        <v>0</v>
      </c>
      <c r="G166" s="4">
        <f t="shared" si="4"/>
        <v>1985.8311000000001</v>
      </c>
      <c r="H166" s="4">
        <f t="shared" si="5"/>
        <v>0.34000000000060027</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24797.279999999999</v>
      </c>
      <c r="D168" s="2">
        <f>'PR-RAS'!E172</f>
        <v>23674.23</v>
      </c>
      <c r="E168" s="2">
        <v>0</v>
      </c>
      <c r="F168" s="2">
        <v>0</v>
      </c>
      <c r="G168" s="4">
        <f t="shared" si="4"/>
        <v>12048.33858</v>
      </c>
      <c r="H168" s="4">
        <f t="shared" si="5"/>
        <v>0.50999999999839929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1677.25</v>
      </c>
      <c r="D170" s="2">
        <f>'PR-RAS'!E174</f>
        <v>2092.1</v>
      </c>
      <c r="E170" s="2">
        <v>0</v>
      </c>
      <c r="F170" s="2">
        <v>0</v>
      </c>
      <c r="G170" s="4">
        <f t="shared" si="4"/>
        <v>990.58505000000002</v>
      </c>
      <c r="H170" s="4">
        <f t="shared" si="5"/>
        <v>0.34999999999990905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261.60000000000002</v>
      </c>
      <c r="E172" s="2">
        <v>0</v>
      </c>
      <c r="F172" s="2">
        <v>0</v>
      </c>
      <c r="G172" s="4">
        <f t="shared" si="4"/>
        <v>89.46720000000002</v>
      </c>
      <c r="H172" s="4">
        <f t="shared" si="5"/>
        <v>0.39999999999997726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182671.23</v>
      </c>
      <c r="D173" s="2">
        <f>'PR-RAS'!E177</f>
        <v>840779.77999999991</v>
      </c>
      <c r="E173" s="2">
        <v>0</v>
      </c>
      <c r="F173" s="2">
        <v>0</v>
      </c>
      <c r="G173" s="4">
        <f t="shared" si="4"/>
        <v>320647.69587999996</v>
      </c>
      <c r="H173" s="4">
        <f t="shared" si="5"/>
        <v>0.45000000009895302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76127.899999999994</v>
      </c>
      <c r="D174" s="2">
        <f>'PR-RAS'!E178</f>
        <v>92308.69</v>
      </c>
      <c r="E174" s="2">
        <v>0</v>
      </c>
      <c r="F174" s="2">
        <v>0</v>
      </c>
      <c r="G174" s="4">
        <f t="shared" si="4"/>
        <v>45108.933439999993</v>
      </c>
      <c r="H174" s="4">
        <f t="shared" si="5"/>
        <v>0.41000000000349246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26705.84</v>
      </c>
      <c r="D175" s="2">
        <f>'PR-RAS'!E179</f>
        <v>629767.47</v>
      </c>
      <c r="E175" s="2">
        <v>0</v>
      </c>
      <c r="F175" s="2">
        <v>0</v>
      </c>
      <c r="G175" s="4">
        <f t="shared" si="4"/>
        <v>223805.89572</v>
      </c>
      <c r="H175" s="4">
        <f t="shared" si="5"/>
        <v>0.6299999999719148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5386.14</v>
      </c>
      <c r="D176" s="2">
        <f>'PR-RAS'!E180</f>
        <v>13727.32</v>
      </c>
      <c r="E176" s="2">
        <v>0</v>
      </c>
      <c r="F176" s="2">
        <v>0</v>
      </c>
      <c r="G176" s="4">
        <f t="shared" si="4"/>
        <v>5747.1364999999996</v>
      </c>
      <c r="H176" s="4">
        <f t="shared" si="5"/>
        <v>0.46000000000003638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18322.95</v>
      </c>
      <c r="D177" s="2">
        <f>'PR-RAS'!E181</f>
        <v>32942.730000000003</v>
      </c>
      <c r="E177" s="2">
        <v>0</v>
      </c>
      <c r="F177" s="2">
        <v>0</v>
      </c>
      <c r="G177" s="4">
        <f t="shared" si="4"/>
        <v>14820.68016</v>
      </c>
      <c r="H177" s="4">
        <f t="shared" si="5"/>
        <v>0.31999999999607098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3374.81</v>
      </c>
      <c r="D179" s="2">
        <f>'PR-RAS'!E183</f>
        <v>4179.55</v>
      </c>
      <c r="E179" s="2">
        <v>0</v>
      </c>
      <c r="F179" s="2">
        <v>0</v>
      </c>
      <c r="G179" s="4">
        <f t="shared" si="4"/>
        <v>2088.63598</v>
      </c>
      <c r="H179" s="4">
        <f t="shared" si="5"/>
        <v>0.63999999999987267</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39799.97</v>
      </c>
      <c r="D180" s="2">
        <f>'PR-RAS'!E184</f>
        <v>53830.09</v>
      </c>
      <c r="E180" s="2">
        <v>0</v>
      </c>
      <c r="F180" s="2">
        <v>0</v>
      </c>
      <c r="G180" s="4">
        <f t="shared" si="4"/>
        <v>26395.366849999999</v>
      </c>
      <c r="H180" s="4">
        <f t="shared" si="5"/>
        <v>0.11999999999534339</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6264.39</v>
      </c>
      <c r="D181" s="2">
        <f>'PR-RAS'!E185</f>
        <v>7334.65</v>
      </c>
      <c r="E181" s="2">
        <v>0</v>
      </c>
      <c r="F181" s="2">
        <v>0</v>
      </c>
      <c r="G181" s="4">
        <f t="shared" si="4"/>
        <v>3768.0641999999998</v>
      </c>
      <c r="H181" s="4">
        <f t="shared" si="5"/>
        <v>0.74000000000069122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6689.23</v>
      </c>
      <c r="D182" s="2">
        <f>'PR-RAS'!E186</f>
        <v>6689.28</v>
      </c>
      <c r="E182" s="2">
        <v>0</v>
      </c>
      <c r="F182" s="2">
        <v>0</v>
      </c>
      <c r="G182" s="4">
        <f t="shared" si="4"/>
        <v>3632.2699900000002</v>
      </c>
      <c r="H182" s="4">
        <f t="shared" si="5"/>
        <v>0.50999999999930878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8599.5400000000009</v>
      </c>
      <c r="D183" s="2">
        <f>'PR-RAS'!E187</f>
        <v>15126.81</v>
      </c>
      <c r="E183" s="2">
        <v>0</v>
      </c>
      <c r="F183" s="2">
        <v>0</v>
      </c>
      <c r="G183" s="4">
        <f t="shared" si="4"/>
        <v>7071.2751200000002</v>
      </c>
      <c r="H183" s="4">
        <f t="shared" si="5"/>
        <v>0.6499999999996362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35977.78</v>
      </c>
      <c r="D184" s="2">
        <f>'PR-RAS'!E188</f>
        <v>39736.199999999997</v>
      </c>
      <c r="E184" s="2">
        <v>0</v>
      </c>
      <c r="F184" s="2">
        <v>0</v>
      </c>
      <c r="G184" s="4">
        <f t="shared" si="4"/>
        <v>21127.38294</v>
      </c>
      <c r="H184" s="4">
        <f t="shared" si="5"/>
        <v>0.41999999999825377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14823.75</v>
      </c>
      <c r="D185" s="2">
        <f>'PR-RAS'!E189</f>
        <v>13417.57</v>
      </c>
      <c r="E185" s="2">
        <v>0</v>
      </c>
      <c r="F185" s="2">
        <v>0</v>
      </c>
      <c r="G185" s="4">
        <f t="shared" si="4"/>
        <v>7665.2357599999996</v>
      </c>
      <c r="H185" s="4">
        <f t="shared" si="5"/>
        <v>0.68000000000029104</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763.87</v>
      </c>
      <c r="D186" s="2">
        <f>'PR-RAS'!E190</f>
        <v>763.87</v>
      </c>
      <c r="E186" s="2">
        <v>0</v>
      </c>
      <c r="F186" s="2">
        <v>0</v>
      </c>
      <c r="G186" s="4">
        <f t="shared" si="4"/>
        <v>423.94785000000002</v>
      </c>
      <c r="H186" s="4">
        <f t="shared" si="5"/>
        <v>0.25999999999999091</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2508.7399999999998</v>
      </c>
      <c r="D187" s="2">
        <f>'PR-RAS'!E191</f>
        <v>5280.73</v>
      </c>
      <c r="E187" s="2">
        <v>0</v>
      </c>
      <c r="F187" s="2">
        <v>0</v>
      </c>
      <c r="G187" s="4">
        <f t="shared" si="4"/>
        <v>2431.0571999999997</v>
      </c>
      <c r="H187" s="4">
        <f t="shared" si="5"/>
        <v>0.53000000000065484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17881.419999999998</v>
      </c>
      <c r="D191" s="2">
        <f>'PR-RAS'!E195</f>
        <v>20274.03</v>
      </c>
      <c r="E191" s="2">
        <v>0</v>
      </c>
      <c r="F191" s="2">
        <v>0</v>
      </c>
      <c r="G191" s="4">
        <f t="shared" si="4"/>
        <v>11101.601199999999</v>
      </c>
      <c r="H191" s="4">
        <f t="shared" si="5"/>
        <v>0.44999999999708962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7790.01</v>
      </c>
      <c r="D192" s="2">
        <f>'PR-RAS'!E196</f>
        <v>11346.99</v>
      </c>
      <c r="E192" s="2">
        <v>0</v>
      </c>
      <c r="F192" s="2">
        <v>0</v>
      </c>
      <c r="G192" s="4">
        <f t="shared" si="4"/>
        <v>5822.4420899999996</v>
      </c>
      <c r="H192" s="4">
        <f t="shared" si="5"/>
        <v>2.0000000000436557E-2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7790.01</v>
      </c>
      <c r="D206" s="2">
        <f>'PR-RAS'!E210</f>
        <v>11346.99</v>
      </c>
      <c r="E206" s="2">
        <v>0</v>
      </c>
      <c r="F206" s="2">
        <v>0</v>
      </c>
      <c r="G206" s="4">
        <f t="shared" si="6"/>
        <v>6249.2179499999993</v>
      </c>
      <c r="H206" s="4">
        <f t="shared" si="7"/>
        <v>2.0000000000436557E-2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7790.01</v>
      </c>
      <c r="D210" s="2">
        <f>'PR-RAS'!E214</f>
        <v>11346.99</v>
      </c>
      <c r="E210" s="2">
        <v>0</v>
      </c>
      <c r="F210" s="2">
        <v>0</v>
      </c>
      <c r="G210" s="4">
        <f t="shared" si="6"/>
        <v>6371.1539099999991</v>
      </c>
      <c r="H210" s="4">
        <f t="shared" si="7"/>
        <v>2.0000000000436557E-2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103068.18000000001</v>
      </c>
      <c r="D248" s="2">
        <f>'PR-RAS'!E252</f>
        <v>129876.89</v>
      </c>
      <c r="E248" s="2">
        <v>0</v>
      </c>
      <c r="F248" s="2">
        <v>0</v>
      </c>
      <c r="G248" s="4">
        <f t="shared" si="6"/>
        <v>89617.024120000002</v>
      </c>
      <c r="H248" s="4">
        <f t="shared" si="7"/>
        <v>0.29000000000814907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103068.18000000001</v>
      </c>
      <c r="D255" s="2">
        <f>'PR-RAS'!E259</f>
        <v>129876.89</v>
      </c>
      <c r="E255" s="2">
        <v>0</v>
      </c>
      <c r="F255" s="2">
        <v>0</v>
      </c>
      <c r="G255" s="4">
        <f t="shared" si="6"/>
        <v>92156.77784000001</v>
      </c>
      <c r="H255" s="4">
        <f t="shared" si="7"/>
        <v>0.29000000000814907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13219.19</v>
      </c>
      <c r="D256" s="2">
        <f>'PR-RAS'!E260</f>
        <v>21889.56</v>
      </c>
      <c r="E256" s="2">
        <v>0</v>
      </c>
      <c r="F256" s="2">
        <v>0</v>
      </c>
      <c r="G256" s="4">
        <f t="shared" si="6"/>
        <v>14534.569050000002</v>
      </c>
      <c r="H256" s="4">
        <f t="shared" si="7"/>
        <v>0.62999999999919964</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89848.99</v>
      </c>
      <c r="D257" s="2">
        <f>'PR-RAS'!E261</f>
        <v>107987.33</v>
      </c>
      <c r="E257" s="2">
        <v>0</v>
      </c>
      <c r="F257" s="2">
        <v>0</v>
      </c>
      <c r="G257" s="4">
        <f t="shared" si="6"/>
        <v>78290.854400000011</v>
      </c>
      <c r="H257" s="4">
        <f t="shared" si="7"/>
        <v>0.33999999999650754</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71060.45</v>
      </c>
      <c r="D259" s="2">
        <f>'PR-RAS'!E263</f>
        <v>50665.05</v>
      </c>
      <c r="E259" s="2">
        <v>0</v>
      </c>
      <c r="F259" s="2">
        <v>0</v>
      </c>
      <c r="G259" s="4">
        <f t="shared" si="8"/>
        <v>44476.761899999998</v>
      </c>
      <c r="H259" s="4">
        <f t="shared" si="9"/>
        <v>0.5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39730.74</v>
      </c>
      <c r="D260" s="2">
        <f>'PR-RAS'!E264</f>
        <v>48896.3</v>
      </c>
      <c r="E260" s="2">
        <v>0</v>
      </c>
      <c r="F260" s="2">
        <v>0</v>
      </c>
      <c r="G260" s="4">
        <f t="shared" si="8"/>
        <v>35618.545059999997</v>
      </c>
      <c r="H260" s="4">
        <f t="shared" si="9"/>
        <v>0.56000000000494765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39555.449999999997</v>
      </c>
      <c r="D261" s="2">
        <f>'PR-RAS'!E265</f>
        <v>48896.3</v>
      </c>
      <c r="E261" s="2">
        <v>0</v>
      </c>
      <c r="F261" s="2">
        <v>0</v>
      </c>
      <c r="G261" s="4">
        <f t="shared" si="8"/>
        <v>35710.492999999995</v>
      </c>
      <c r="H261" s="4">
        <f t="shared" si="9"/>
        <v>0.75</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175.29</v>
      </c>
      <c r="D262" s="2">
        <f>'PR-RAS'!E266</f>
        <v>0</v>
      </c>
      <c r="E262" s="2">
        <v>0</v>
      </c>
      <c r="F262" s="2">
        <v>0</v>
      </c>
      <c r="G262" s="4">
        <f t="shared" si="8"/>
        <v>45.750689999999999</v>
      </c>
      <c r="H262" s="4">
        <f t="shared" si="9"/>
        <v>0.28999999999999204</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31329.71</v>
      </c>
      <c r="D264" s="2">
        <f>'PR-RAS'!E268</f>
        <v>1768.75</v>
      </c>
      <c r="E264" s="2">
        <v>0</v>
      </c>
      <c r="F264" s="2">
        <v>0</v>
      </c>
      <c r="G264" s="4">
        <f t="shared" si="8"/>
        <v>9170.0762300000006</v>
      </c>
      <c r="H264" s="4">
        <f t="shared" si="9"/>
        <v>0.54000000000087311</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31329.71</v>
      </c>
      <c r="D265" s="2">
        <f>'PR-RAS'!E269</f>
        <v>1768.75</v>
      </c>
      <c r="E265" s="2">
        <v>0</v>
      </c>
      <c r="F265" s="2">
        <v>0</v>
      </c>
      <c r="G265" s="4">
        <f t="shared" si="8"/>
        <v>9204.9434400000009</v>
      </c>
      <c r="H265" s="4">
        <f t="shared" si="9"/>
        <v>0.54000000000087311</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518856.76</v>
      </c>
      <c r="D285" s="2">
        <f>'PR-RAS'!E289</f>
        <v>1181638.71</v>
      </c>
      <c r="E285" s="2">
        <v>0</v>
      </c>
      <c r="F285" s="2">
        <v>0</v>
      </c>
      <c r="G285" s="4">
        <f t="shared" si="8"/>
        <v>818526.10711999983</v>
      </c>
      <c r="H285" s="4">
        <f t="shared" si="9"/>
        <v>0.53000000002793968</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316618.75999999989</v>
      </c>
      <c r="D286" s="2">
        <f>'PR-RAS'!E290</f>
        <v>894428.65999999992</v>
      </c>
      <c r="E286" s="2">
        <v>0</v>
      </c>
      <c r="F286" s="2">
        <v>0</v>
      </c>
      <c r="G286" s="4">
        <f t="shared" si="8"/>
        <v>600060.68279999983</v>
      </c>
      <c r="H286" s="4">
        <f t="shared" si="9"/>
        <v>0.58000000019092113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2009530.05</v>
      </c>
      <c r="D288" s="2">
        <f>'PR-RAS'!E292</f>
        <v>2326430.17</v>
      </c>
      <c r="E288" s="2">
        <v>0</v>
      </c>
      <c r="F288" s="2">
        <v>0</v>
      </c>
      <c r="G288" s="4">
        <f t="shared" si="8"/>
        <v>1912106.0419299998</v>
      </c>
      <c r="H288" s="4">
        <f t="shared" si="9"/>
        <v>0.21999999997206032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153209.44</v>
      </c>
      <c r="D290" s="2">
        <f>'PR-RAS'!E294</f>
        <v>350544.28</v>
      </c>
      <c r="E290" s="2">
        <v>0</v>
      </c>
      <c r="F290" s="2">
        <v>0</v>
      </c>
      <c r="G290" s="4">
        <f t="shared" si="8"/>
        <v>246892.12199999997</v>
      </c>
      <c r="H290" s="4">
        <f t="shared" si="9"/>
        <v>0.72000000003026798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2238.56</v>
      </c>
      <c r="D291" s="2">
        <f>'PR-RAS'!E295</f>
        <v>331.81</v>
      </c>
      <c r="E291" s="2">
        <v>0</v>
      </c>
      <c r="F291" s="2">
        <v>0</v>
      </c>
      <c r="G291" s="4">
        <f t="shared" si="8"/>
        <v>841.6321999999999</v>
      </c>
      <c r="H291" s="4">
        <f t="shared" si="9"/>
        <v>0.6300000000000523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221488.43000000002</v>
      </c>
      <c r="D345" s="2">
        <f>'PR-RAS'!E350</f>
        <v>192228.64</v>
      </c>
      <c r="E345" s="2">
        <v>0</v>
      </c>
      <c r="F345" s="2">
        <v>0</v>
      </c>
      <c r="G345" s="4">
        <f t="shared" si="10"/>
        <v>208445.32424000002</v>
      </c>
      <c r="H345" s="4">
        <f t="shared" si="11"/>
        <v>0.79000000000814907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1007.15</v>
      </c>
      <c r="D346" s="2">
        <f>'PR-RAS'!E351</f>
        <v>3827.67</v>
      </c>
      <c r="E346" s="2">
        <v>0</v>
      </c>
      <c r="F346" s="2">
        <v>0</v>
      </c>
      <c r="G346" s="4">
        <f t="shared" si="10"/>
        <v>2988.5590499999998</v>
      </c>
      <c r="H346" s="4">
        <f t="shared" si="11"/>
        <v>0.4799999999999045</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1007.15</v>
      </c>
      <c r="D347" s="2">
        <f>'PR-RAS'!E352</f>
        <v>3827.67</v>
      </c>
      <c r="E347" s="2">
        <v>0</v>
      </c>
      <c r="F347" s="2">
        <v>0</v>
      </c>
      <c r="G347" s="4">
        <f t="shared" si="10"/>
        <v>2997.2215399999995</v>
      </c>
      <c r="H347" s="4">
        <f t="shared" si="11"/>
        <v>0.4799999999999045</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1007.15</v>
      </c>
      <c r="D348" s="2">
        <f>'PR-RAS'!E353</f>
        <v>3827.67</v>
      </c>
      <c r="E348" s="2">
        <v>0</v>
      </c>
      <c r="F348" s="2">
        <v>0</v>
      </c>
      <c r="G348" s="4">
        <f t="shared" si="10"/>
        <v>3005.8840299999997</v>
      </c>
      <c r="H348" s="4">
        <f t="shared" si="11"/>
        <v>0.4799999999999045</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217773.73000000004</v>
      </c>
      <c r="D358" s="2">
        <f>'PR-RAS'!E363</f>
        <v>170567.43</v>
      </c>
      <c r="E358" s="2">
        <v>0</v>
      </c>
      <c r="F358" s="2">
        <v>0</v>
      </c>
      <c r="G358" s="4">
        <f t="shared" si="10"/>
        <v>199530.36663000003</v>
      </c>
      <c r="H358" s="4">
        <f t="shared" si="11"/>
        <v>0.69999999995343387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175502.27000000002</v>
      </c>
      <c r="D359" s="2">
        <f>'PR-RAS'!E364</f>
        <v>136642.16</v>
      </c>
      <c r="E359" s="2">
        <v>0</v>
      </c>
      <c r="F359" s="2">
        <v>0</v>
      </c>
      <c r="G359" s="4">
        <f t="shared" si="10"/>
        <v>160665.59922</v>
      </c>
      <c r="H359" s="4">
        <f t="shared" si="11"/>
        <v>0.43000000002211891</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14760.52</v>
      </c>
      <c r="D361" s="2">
        <f>'PR-RAS'!E366</f>
        <v>6597.5</v>
      </c>
      <c r="E361" s="2">
        <v>0</v>
      </c>
      <c r="F361" s="2">
        <v>0</v>
      </c>
      <c r="G361" s="4">
        <f t="shared" si="10"/>
        <v>10063.9872</v>
      </c>
      <c r="H361" s="4">
        <f t="shared" si="11"/>
        <v>0.97999999999956344</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83732.990000000005</v>
      </c>
      <c r="D362" s="2">
        <f>'PR-RAS'!E367</f>
        <v>52614.42</v>
      </c>
      <c r="E362" s="2">
        <v>0</v>
      </c>
      <c r="F362" s="2">
        <v>0</v>
      </c>
      <c r="G362" s="4">
        <f t="shared" si="10"/>
        <v>68215.220630000011</v>
      </c>
      <c r="H362" s="4">
        <f t="shared" si="11"/>
        <v>0.42999999999301508</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77008.759999999995</v>
      </c>
      <c r="D363" s="2">
        <f>'PR-RAS'!E368</f>
        <v>77430.240000000005</v>
      </c>
      <c r="E363" s="2">
        <v>0</v>
      </c>
      <c r="F363" s="2">
        <v>0</v>
      </c>
      <c r="G363" s="4">
        <f t="shared" si="10"/>
        <v>83936.664879999997</v>
      </c>
      <c r="H363" s="4">
        <f t="shared" si="11"/>
        <v>0.48000000001047738</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7454.51</v>
      </c>
      <c r="D364" s="2">
        <f>'PR-RAS'!E369</f>
        <v>792.62</v>
      </c>
      <c r="E364" s="2">
        <v>0</v>
      </c>
      <c r="F364" s="2">
        <v>0</v>
      </c>
      <c r="G364" s="4">
        <f t="shared" si="10"/>
        <v>3281.4292499999997</v>
      </c>
      <c r="H364" s="4">
        <f t="shared" si="11"/>
        <v>0.86999999999977717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2857.19</v>
      </c>
      <c r="D365" s="2">
        <f>'PR-RAS'!E370</f>
        <v>262.5</v>
      </c>
      <c r="E365" s="2">
        <v>0</v>
      </c>
      <c r="F365" s="2">
        <v>0</v>
      </c>
      <c r="G365" s="4">
        <f t="shared" si="10"/>
        <v>1231.11716</v>
      </c>
      <c r="H365" s="4">
        <f t="shared" si="11"/>
        <v>0.69000000000005457</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4597.32</v>
      </c>
      <c r="D371" s="2">
        <f>'PR-RAS'!E376</f>
        <v>530.12</v>
      </c>
      <c r="E371" s="2">
        <v>0</v>
      </c>
      <c r="F371" s="2">
        <v>0</v>
      </c>
      <c r="G371" s="4">
        <f t="shared" si="10"/>
        <v>2093.2972</v>
      </c>
      <c r="H371" s="4">
        <f t="shared" si="11"/>
        <v>0.43999999999971351</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3743.22</v>
      </c>
      <c r="D378" s="2">
        <f>'PR-RAS'!E383</f>
        <v>3500.06</v>
      </c>
      <c r="E378" s="2">
        <v>0</v>
      </c>
      <c r="F378" s="2">
        <v>0</v>
      </c>
      <c r="G378" s="4">
        <f t="shared" si="10"/>
        <v>4050.23918</v>
      </c>
      <c r="H378" s="4">
        <f t="shared" si="11"/>
        <v>0.27999999999974534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3743.22</v>
      </c>
      <c r="D379" s="2">
        <f>'PR-RAS'!E384</f>
        <v>3500.06</v>
      </c>
      <c r="E379" s="2">
        <v>0</v>
      </c>
      <c r="F379" s="2">
        <v>0</v>
      </c>
      <c r="G379" s="4">
        <f t="shared" si="10"/>
        <v>4060.98252</v>
      </c>
      <c r="H379" s="4">
        <f t="shared" si="11"/>
        <v>0.27999999999974534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31073.73</v>
      </c>
      <c r="D386" s="2">
        <f>'PR-RAS'!E391</f>
        <v>29632.59</v>
      </c>
      <c r="E386" s="2">
        <v>0</v>
      </c>
      <c r="F386" s="2">
        <v>0</v>
      </c>
      <c r="G386" s="4">
        <f t="shared" ref="G386:G449" si="12">(B386/1000)*(C386*1+D386*2)</f>
        <v>34780.480350000005</v>
      </c>
      <c r="H386" s="4">
        <f t="shared" ref="H386:H449" si="13">ABS(C386-ROUND(C386,0))+ABS(D386-ROUND(D386,0))</f>
        <v>0.68000000000029104</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31073.73</v>
      </c>
      <c r="D390" s="2">
        <f>'PR-RAS'!E395</f>
        <v>29632.59</v>
      </c>
      <c r="E390" s="2">
        <v>0</v>
      </c>
      <c r="F390" s="2">
        <v>0</v>
      </c>
      <c r="G390" s="4">
        <f t="shared" si="12"/>
        <v>35141.83599</v>
      </c>
      <c r="H390" s="4">
        <f t="shared" si="13"/>
        <v>0.68000000000029104</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2707.55</v>
      </c>
      <c r="D397" s="2">
        <f>'PR-RAS'!E402</f>
        <v>17833.54</v>
      </c>
      <c r="E397" s="2">
        <v>0</v>
      </c>
      <c r="F397" s="2">
        <v>0</v>
      </c>
      <c r="G397" s="4">
        <f t="shared" si="12"/>
        <v>15196.353480000003</v>
      </c>
      <c r="H397" s="4">
        <f t="shared" si="13"/>
        <v>0.90999999999894499</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2707.55</v>
      </c>
      <c r="D398" s="2">
        <f>'PR-RAS'!E403</f>
        <v>17833.54</v>
      </c>
      <c r="E398" s="2">
        <v>0</v>
      </c>
      <c r="F398" s="2">
        <v>0</v>
      </c>
      <c r="G398" s="4">
        <f t="shared" si="12"/>
        <v>15234.728110000002</v>
      </c>
      <c r="H398" s="4">
        <f t="shared" si="13"/>
        <v>0.90999999999894499</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221488.43000000002</v>
      </c>
      <c r="D403" s="2">
        <f>'PR-RAS'!E408</f>
        <v>192228.64</v>
      </c>
      <c r="E403" s="2">
        <v>0</v>
      </c>
      <c r="F403" s="2">
        <v>0</v>
      </c>
      <c r="G403" s="4">
        <f t="shared" si="12"/>
        <v>243590.17542000004</v>
      </c>
      <c r="H403" s="4">
        <f t="shared" si="13"/>
        <v>0.79000000000814907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2052898.15</v>
      </c>
      <c r="D405" s="2">
        <f>'PR-RAS'!E410</f>
        <v>2274949.29</v>
      </c>
      <c r="E405" s="2">
        <v>0</v>
      </c>
      <c r="F405" s="2">
        <v>0</v>
      </c>
      <c r="G405" s="4">
        <f t="shared" si="12"/>
        <v>2667529.8789200005</v>
      </c>
      <c r="H405" s="4">
        <f t="shared" si="13"/>
        <v>0.43999999994412065</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1951.03</v>
      </c>
      <c r="D406" s="2">
        <f>'PR-RAS'!E411</f>
        <v>212.4</v>
      </c>
      <c r="E406" s="2">
        <v>0</v>
      </c>
      <c r="F406" s="2">
        <v>0</v>
      </c>
      <c r="G406" s="4">
        <f t="shared" si="12"/>
        <v>962.21115000000009</v>
      </c>
      <c r="H406" s="4">
        <f t="shared" si="13"/>
        <v>0.4299999999999784</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835475.5199999999</v>
      </c>
      <c r="D407" s="2">
        <f>'PR-RAS'!E412</f>
        <v>2076067.3699999999</v>
      </c>
      <c r="E407" s="2">
        <v>0</v>
      </c>
      <c r="F407" s="2">
        <v>0</v>
      </c>
      <c r="G407" s="4">
        <f t="shared" si="12"/>
        <v>2024969.76556</v>
      </c>
      <c r="H407" s="4">
        <f t="shared" si="13"/>
        <v>0.84999999997671694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740345.19000000006</v>
      </c>
      <c r="D408" s="2">
        <f>'PR-RAS'!E413</f>
        <v>1373867.35</v>
      </c>
      <c r="E408" s="2">
        <v>0</v>
      </c>
      <c r="F408" s="2">
        <v>0</v>
      </c>
      <c r="G408" s="4">
        <f t="shared" si="12"/>
        <v>1419648.51523</v>
      </c>
      <c r="H408" s="4">
        <f t="shared" si="13"/>
        <v>0.54000000015366822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95130.329999999842</v>
      </c>
      <c r="D409" s="2">
        <f>'PR-RAS'!E414</f>
        <v>702200.01999999979</v>
      </c>
      <c r="E409" s="2">
        <v>0</v>
      </c>
      <c r="F409" s="2">
        <v>0</v>
      </c>
      <c r="G409" s="4">
        <f t="shared" si="12"/>
        <v>611808.39095999976</v>
      </c>
      <c r="H409" s="4">
        <f t="shared" si="13"/>
        <v>0.34999999962747097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51480.879999999888</v>
      </c>
      <c r="E411" s="2">
        <v>0</v>
      </c>
      <c r="F411" s="2">
        <v>0</v>
      </c>
      <c r="G411" s="4">
        <f t="shared" si="12"/>
        <v>42214.321599999908</v>
      </c>
      <c r="H411" s="4">
        <f t="shared" si="13"/>
        <v>0.12000000011175871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43368.09999999986</v>
      </c>
      <c r="D412" s="2">
        <f>'PR-RAS'!E417</f>
        <v>0</v>
      </c>
      <c r="E412" s="2">
        <v>0</v>
      </c>
      <c r="F412" s="2">
        <v>0</v>
      </c>
      <c r="G412" s="4">
        <f t="shared" si="12"/>
        <v>17824.28909999994</v>
      </c>
      <c r="H412" s="4">
        <f t="shared" si="13"/>
        <v>9.9999999860301614E-2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155160.47</v>
      </c>
      <c r="D413" s="2">
        <f>'PR-RAS'!E418</f>
        <v>350756.68000000005</v>
      </c>
      <c r="E413" s="2">
        <v>0</v>
      </c>
      <c r="F413" s="2">
        <v>0</v>
      </c>
      <c r="G413" s="4">
        <f t="shared" si="12"/>
        <v>352949.61796</v>
      </c>
      <c r="H413" s="4">
        <f t="shared" si="13"/>
        <v>0.78999999994994141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281.35000000000002</v>
      </c>
      <c r="D522" s="2">
        <f>'PR-RAS'!E528</f>
        <v>0</v>
      </c>
      <c r="E522" s="2">
        <v>0</v>
      </c>
      <c r="F522" s="2">
        <v>0</v>
      </c>
      <c r="G522" s="4">
        <f t="shared" si="16"/>
        <v>146.58335000000002</v>
      </c>
      <c r="H522" s="4">
        <f t="shared" si="17"/>
        <v>0.35000000000002274</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281.35000000000002</v>
      </c>
      <c r="D587" s="2">
        <f>'PR-RAS'!E593</f>
        <v>0</v>
      </c>
      <c r="E587" s="2">
        <v>0</v>
      </c>
      <c r="F587" s="2">
        <v>0</v>
      </c>
      <c r="G587" s="4">
        <f t="shared" si="18"/>
        <v>164.87110000000001</v>
      </c>
      <c r="H587" s="4">
        <f t="shared" si="19"/>
        <v>0.35000000000002274</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281.35000000000002</v>
      </c>
      <c r="D611" s="2">
        <f>'PR-RAS'!E617</f>
        <v>0</v>
      </c>
      <c r="E611" s="2">
        <v>0</v>
      </c>
      <c r="F611" s="2">
        <v>0</v>
      </c>
      <c r="G611" s="4">
        <f t="shared" si="18"/>
        <v>171.62350000000001</v>
      </c>
      <c r="H611" s="4">
        <f t="shared" si="19"/>
        <v>0.35000000000002274</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281.35000000000002</v>
      </c>
      <c r="D612" s="2">
        <f>'PR-RAS'!E618</f>
        <v>0</v>
      </c>
      <c r="E612" s="2">
        <v>0</v>
      </c>
      <c r="F612" s="2">
        <v>0</v>
      </c>
      <c r="G612" s="4">
        <f t="shared" si="18"/>
        <v>171.90485000000001</v>
      </c>
      <c r="H612" s="4">
        <f t="shared" si="19"/>
        <v>0.35000000000002274</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281.35000000000002</v>
      </c>
      <c r="D630" s="2">
        <f>'PR-RAS'!E636</f>
        <v>0</v>
      </c>
      <c r="E630" s="2">
        <v>0</v>
      </c>
      <c r="F630" s="2">
        <v>0</v>
      </c>
      <c r="G630" s="4">
        <f t="shared" si="18"/>
        <v>176.96915000000001</v>
      </c>
      <c r="H630" s="4">
        <f t="shared" si="19"/>
        <v>0.35000000000002274</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9804.58</v>
      </c>
      <c r="D631" s="2">
        <f>'PR-RAS'!E637</f>
        <v>9804.58</v>
      </c>
      <c r="E631" s="2">
        <v>0</v>
      </c>
      <c r="F631" s="2">
        <v>0</v>
      </c>
      <c r="G631" s="4">
        <f t="shared" si="18"/>
        <v>18530.656199999998</v>
      </c>
      <c r="H631" s="4">
        <f t="shared" si="19"/>
        <v>0.84000000000014552</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835475.5199999999</v>
      </c>
      <c r="D633" s="2">
        <f>'PR-RAS'!E639</f>
        <v>2076067.3699999999</v>
      </c>
      <c r="E633" s="2">
        <v>0</v>
      </c>
      <c r="F633" s="2">
        <v>0</v>
      </c>
      <c r="G633" s="4">
        <f t="shared" si="18"/>
        <v>3152169.68432</v>
      </c>
      <c r="H633" s="4">
        <f t="shared" si="19"/>
        <v>0.84999999997671694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740626.54</v>
      </c>
      <c r="D634" s="2">
        <f>'PR-RAS'!E640</f>
        <v>1373867.35</v>
      </c>
      <c r="E634" s="2">
        <v>0</v>
      </c>
      <c r="F634" s="2">
        <v>0</v>
      </c>
      <c r="G634" s="4">
        <f t="shared" si="18"/>
        <v>2208132.6649200004</v>
      </c>
      <c r="H634" s="4">
        <f t="shared" si="19"/>
        <v>0.81000000005587935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94848.979999999865</v>
      </c>
      <c r="D635" s="2">
        <f>'PR-RAS'!E641</f>
        <v>702200.01999999979</v>
      </c>
      <c r="E635" s="2">
        <v>0</v>
      </c>
      <c r="F635" s="2">
        <v>0</v>
      </c>
      <c r="G635" s="4">
        <f t="shared" si="18"/>
        <v>950523.87867999973</v>
      </c>
      <c r="H635" s="4">
        <f t="shared" si="19"/>
        <v>3.9999999920837581E-2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61285.45999999989</v>
      </c>
      <c r="E637" s="2">
        <v>0</v>
      </c>
      <c r="F637" s="2">
        <v>0</v>
      </c>
      <c r="G637" s="4">
        <f t="shared" si="18"/>
        <v>77955.105119999862</v>
      </c>
      <c r="H637" s="4">
        <f t="shared" si="19"/>
        <v>0.45999999988998752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33563.519999999859</v>
      </c>
      <c r="D638" s="2">
        <f>'PR-RAS'!E644</f>
        <v>0</v>
      </c>
      <c r="E638" s="2">
        <v>0</v>
      </c>
      <c r="F638" s="2">
        <v>0</v>
      </c>
      <c r="G638" s="4">
        <f t="shared" si="18"/>
        <v>21379.96223999991</v>
      </c>
      <c r="H638" s="4">
        <f t="shared" si="19"/>
        <v>0.48000000014144462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61285.460000000006</v>
      </c>
      <c r="D639" s="2">
        <f>'PR-RAS'!E645</f>
        <v>763485.47999999963</v>
      </c>
      <c r="E639" s="2">
        <v>0</v>
      </c>
      <c r="F639" s="2">
        <v>0</v>
      </c>
      <c r="G639" s="4">
        <f t="shared" si="18"/>
        <v>1013307.5959599995</v>
      </c>
      <c r="H639" s="4">
        <f t="shared" si="19"/>
        <v>0.93999999963853043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28468.2</v>
      </c>
      <c r="D642" s="2">
        <f>'PR-RAS'!E649</f>
        <v>91978.63</v>
      </c>
      <c r="E642" s="2">
        <v>0</v>
      </c>
      <c r="F642" s="2">
        <v>0</v>
      </c>
      <c r="G642" s="4">
        <f t="shared" ref="G642:G705" si="20">(B642/1000)*(C642*1+D642*2)</f>
        <v>136164.71986000001</v>
      </c>
      <c r="H642" s="4">
        <f t="shared" ref="H642:H705" si="21">ABS(C642-ROUND(C642,0))+ABS(D642-ROUND(D642,0))</f>
        <v>0.56999999999607098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898826.2</v>
      </c>
      <c r="D643" s="2">
        <f>'PR-RAS'!E650</f>
        <v>2157896.12</v>
      </c>
      <c r="E643" s="2">
        <v>0</v>
      </c>
      <c r="F643" s="2">
        <v>0</v>
      </c>
      <c r="G643" s="4">
        <f t="shared" si="20"/>
        <v>3347785.0384800006</v>
      </c>
      <c r="H643" s="4">
        <f t="shared" si="21"/>
        <v>0.32000000006519258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835315.77</v>
      </c>
      <c r="D644" s="2">
        <f>'PR-RAS'!E651</f>
        <v>1402768.89</v>
      </c>
      <c r="E644" s="2">
        <v>0</v>
      </c>
      <c r="F644" s="2">
        <v>0</v>
      </c>
      <c r="G644" s="4">
        <f t="shared" si="20"/>
        <v>2341068.8326499998</v>
      </c>
      <c r="H644" s="4">
        <f t="shared" si="21"/>
        <v>0.34000000008381903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91978.63</v>
      </c>
      <c r="D645" s="2">
        <f>'PR-RAS'!E652</f>
        <v>847105.8600000001</v>
      </c>
      <c r="E645" s="2">
        <v>0</v>
      </c>
      <c r="F645" s="2">
        <v>0</v>
      </c>
      <c r="G645" s="4">
        <f t="shared" si="20"/>
        <v>1150306.5854</v>
      </c>
      <c r="H645" s="4">
        <f t="shared" si="21"/>
        <v>0.5099999998928979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7</v>
      </c>
      <c r="D646" s="2">
        <f>'PR-RAS'!E653</f>
        <v>4</v>
      </c>
      <c r="E646" s="2">
        <v>0</v>
      </c>
      <c r="F646" s="2">
        <v>0</v>
      </c>
      <c r="G646" s="4">
        <f t="shared" si="20"/>
        <v>9.6750000000000007</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6</v>
      </c>
      <c r="D648" s="2">
        <f>'PR-RAS'!E655</f>
        <v>4</v>
      </c>
      <c r="E648" s="2">
        <v>0</v>
      </c>
      <c r="F648" s="2">
        <v>0</v>
      </c>
      <c r="G648" s="4">
        <f t="shared" si="20"/>
        <v>9.0579999999999998</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4026.01</v>
      </c>
      <c r="D651" s="2">
        <f>'PR-RAS'!E658</f>
        <v>3560.37</v>
      </c>
      <c r="E651" s="2">
        <v>0</v>
      </c>
      <c r="F651" s="2">
        <v>0</v>
      </c>
      <c r="G651" s="4">
        <f t="shared" si="20"/>
        <v>7245.3874999999998</v>
      </c>
      <c r="H651" s="4">
        <f t="shared" si="21"/>
        <v>0.38000000000010914</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34072.239999999998</v>
      </c>
      <c r="D654" s="2">
        <f>'PR-RAS'!E661</f>
        <v>103295.82</v>
      </c>
      <c r="E654" s="2">
        <v>0</v>
      </c>
      <c r="F654" s="2">
        <v>0</v>
      </c>
      <c r="G654" s="4">
        <f t="shared" si="20"/>
        <v>157153.51364000002</v>
      </c>
      <c r="H654" s="4">
        <f t="shared" si="21"/>
        <v>0.41999999999097781</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559.73</v>
      </c>
      <c r="D655" s="2">
        <f>'PR-RAS'!E662</f>
        <v>102</v>
      </c>
      <c r="E655" s="2">
        <v>0</v>
      </c>
      <c r="F655" s="2">
        <v>0</v>
      </c>
      <c r="G655" s="4">
        <f t="shared" si="20"/>
        <v>499.47942</v>
      </c>
      <c r="H655" s="4">
        <f t="shared" si="21"/>
        <v>0.26999999999998181</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36848</v>
      </c>
      <c r="E658" s="2">
        <v>0</v>
      </c>
      <c r="F658" s="2">
        <v>0</v>
      </c>
      <c r="G658" s="4">
        <f t="shared" si="20"/>
        <v>48418.272000000004</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98745.77</v>
      </c>
      <c r="D659" s="2">
        <f>'PR-RAS'!E666</f>
        <v>80000</v>
      </c>
      <c r="E659" s="2">
        <v>0</v>
      </c>
      <c r="F659" s="2">
        <v>0</v>
      </c>
      <c r="G659" s="4">
        <f t="shared" si="20"/>
        <v>170254.71666000001</v>
      </c>
      <c r="H659" s="4">
        <f t="shared" si="21"/>
        <v>0.22999999999592546</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6.31</v>
      </c>
      <c r="E663" s="2">
        <v>0</v>
      </c>
      <c r="F663" s="2">
        <v>0</v>
      </c>
      <c r="G663" s="4">
        <f t="shared" si="20"/>
        <v>8.3544400000000003</v>
      </c>
      <c r="H663" s="4">
        <f t="shared" si="21"/>
        <v>0.30999999999999961</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33968.75</v>
      </c>
      <c r="E687" s="2">
        <v>0</v>
      </c>
      <c r="F687" s="2">
        <v>0</v>
      </c>
      <c r="G687" s="4">
        <f t="shared" si="20"/>
        <v>46605.125000000007</v>
      </c>
      <c r="H687" s="4">
        <f t="shared" si="21"/>
        <v>0.25</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5697.13</v>
      </c>
      <c r="D688" s="2">
        <f>'PR-RAS'!E695</f>
        <v>0</v>
      </c>
      <c r="E688" s="2">
        <v>0</v>
      </c>
      <c r="F688" s="2">
        <v>0</v>
      </c>
      <c r="G688" s="4">
        <f t="shared" si="20"/>
        <v>3913.9283100000002</v>
      </c>
      <c r="H688" s="4">
        <f t="shared" si="21"/>
        <v>0.13000000000010914</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52473.279999999999</v>
      </c>
      <c r="D689" s="2">
        <f>'PR-RAS'!E696</f>
        <v>0</v>
      </c>
      <c r="E689" s="2">
        <v>0</v>
      </c>
      <c r="F689" s="2">
        <v>0</v>
      </c>
      <c r="G689" s="4">
        <f t="shared" si="20"/>
        <v>36101.616639999993</v>
      </c>
      <c r="H689" s="4">
        <f t="shared" si="21"/>
        <v>0.27999999999883585</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24160.52</v>
      </c>
      <c r="D690" s="2">
        <f>'PR-RAS'!E697</f>
        <v>0</v>
      </c>
      <c r="E690" s="2">
        <v>0</v>
      </c>
      <c r="F690" s="2">
        <v>0</v>
      </c>
      <c r="G690" s="4">
        <f t="shared" si="20"/>
        <v>16646.598279999998</v>
      </c>
      <c r="H690" s="4">
        <f t="shared" si="21"/>
        <v>0.47999999999956344</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469680</v>
      </c>
      <c r="E691" s="2">
        <v>0</v>
      </c>
      <c r="F691" s="2">
        <v>0</v>
      </c>
      <c r="G691" s="4">
        <f t="shared" si="20"/>
        <v>648158.39999999991</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1990.84</v>
      </c>
      <c r="D709" s="2">
        <f>'PR-RAS'!E716</f>
        <v>2654.46</v>
      </c>
      <c r="E709" s="2">
        <v>0</v>
      </c>
      <c r="F709" s="2">
        <v>0</v>
      </c>
      <c r="G709" s="4">
        <f t="shared" si="22"/>
        <v>5168.2300800000003</v>
      </c>
      <c r="H709" s="4">
        <f t="shared" si="23"/>
        <v>0.62000000000011823</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1595.86</v>
      </c>
      <c r="D711" s="2">
        <f>'PR-RAS'!E718</f>
        <v>1272.8900000000001</v>
      </c>
      <c r="E711" s="2">
        <v>0</v>
      </c>
      <c r="F711" s="2">
        <v>0</v>
      </c>
      <c r="G711" s="4">
        <f t="shared" si="22"/>
        <v>2940.5644000000002</v>
      </c>
      <c r="H711" s="4">
        <f t="shared" si="23"/>
        <v>0.25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3374.81</v>
      </c>
      <c r="D713" s="2">
        <f>'PR-RAS'!E720</f>
        <v>4179.55</v>
      </c>
      <c r="E713" s="2">
        <v>0</v>
      </c>
      <c r="F713" s="2">
        <v>0</v>
      </c>
      <c r="G713" s="4">
        <f t="shared" si="22"/>
        <v>8354.5439200000001</v>
      </c>
      <c r="H713" s="4">
        <f t="shared" si="23"/>
        <v>0.63999999999987267</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5625.28</v>
      </c>
      <c r="D715" s="2">
        <f>'PR-RAS'!E722</f>
        <v>32719.74</v>
      </c>
      <c r="E715" s="2">
        <v>0</v>
      </c>
      <c r="F715" s="2">
        <v>0</v>
      </c>
      <c r="G715" s="4">
        <f t="shared" si="22"/>
        <v>50740.238640000003</v>
      </c>
      <c r="H715" s="4">
        <f t="shared" si="23"/>
        <v>0.53999999999814463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7714.72</v>
      </c>
      <c r="D716" s="2">
        <f>'PR-RAS'!E723</f>
        <v>4287.18</v>
      </c>
      <c r="E716" s="2">
        <v>0</v>
      </c>
      <c r="F716" s="2">
        <v>0</v>
      </c>
      <c r="G716" s="4">
        <f t="shared" si="22"/>
        <v>11646.692200000001</v>
      </c>
      <c r="H716" s="4">
        <f t="shared" si="23"/>
        <v>0.46000000000003638</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6689.23</v>
      </c>
      <c r="D717" s="2">
        <f>'PR-RAS'!E724</f>
        <v>6689.28</v>
      </c>
      <c r="E717" s="2">
        <v>0</v>
      </c>
      <c r="F717" s="2">
        <v>0</v>
      </c>
      <c r="G717" s="4">
        <f t="shared" si="22"/>
        <v>14368.53764</v>
      </c>
      <c r="H717" s="4">
        <f t="shared" si="23"/>
        <v>0.50999999999930878</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14823.75</v>
      </c>
      <c r="D718" s="2">
        <f>'PR-RAS'!E725</f>
        <v>13417.57</v>
      </c>
      <c r="E718" s="2">
        <v>0</v>
      </c>
      <c r="F718" s="2">
        <v>0</v>
      </c>
      <c r="G718" s="4">
        <f t="shared" si="22"/>
        <v>29869.424129999999</v>
      </c>
      <c r="H718" s="4">
        <f t="shared" si="23"/>
        <v>0.68000000000029104</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763.87</v>
      </c>
      <c r="D719" s="2">
        <f>'PR-RAS'!E726</f>
        <v>763.87</v>
      </c>
      <c r="E719" s="2">
        <v>0</v>
      </c>
      <c r="F719" s="2">
        <v>0</v>
      </c>
      <c r="G719" s="4">
        <f t="shared" si="22"/>
        <v>1645.37598</v>
      </c>
      <c r="H719" s="4">
        <f t="shared" si="23"/>
        <v>0.25999999999999091</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8490</v>
      </c>
      <c r="E811" s="2">
        <v>0</v>
      </c>
      <c r="F811" s="2">
        <v>0</v>
      </c>
      <c r="G811" s="4">
        <f t="shared" si="24"/>
        <v>13753.800000000001</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13219.19</v>
      </c>
      <c r="D812" s="2">
        <f>'PR-RAS'!E819</f>
        <v>13399.56</v>
      </c>
      <c r="E812" s="2">
        <v>0</v>
      </c>
      <c r="F812" s="2">
        <v>0</v>
      </c>
      <c r="G812" s="4">
        <f t="shared" si="24"/>
        <v>32454.849409999999</v>
      </c>
      <c r="H812" s="4">
        <f t="shared" si="25"/>
        <v>0.63000000000101863</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631.76</v>
      </c>
      <c r="D817" s="2">
        <f>'PR-RAS'!E824</f>
        <v>139.16</v>
      </c>
      <c r="E817" s="2">
        <v>0</v>
      </c>
      <c r="F817" s="2">
        <v>0</v>
      </c>
      <c r="G817" s="4">
        <f t="shared" si="24"/>
        <v>742.62527999999986</v>
      </c>
      <c r="H817" s="4">
        <f t="shared" si="25"/>
        <v>0.40000000000000568</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139.36000000000001</v>
      </c>
      <c r="D819" s="2">
        <f>'PR-RAS'!E826</f>
        <v>0</v>
      </c>
      <c r="E819" s="2">
        <v>0</v>
      </c>
      <c r="F819" s="2">
        <v>0</v>
      </c>
      <c r="G819" s="4">
        <f t="shared" si="24"/>
        <v>113.99648000000001</v>
      </c>
      <c r="H819" s="4">
        <f t="shared" si="25"/>
        <v>0.36000000000001364</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89077.87</v>
      </c>
      <c r="D821" s="2">
        <f>'PR-RAS'!E828</f>
        <v>107848.17</v>
      </c>
      <c r="E821" s="2">
        <v>0</v>
      </c>
      <c r="F821" s="2">
        <v>0</v>
      </c>
      <c r="G821" s="4">
        <f t="shared" si="24"/>
        <v>249914.85219999996</v>
      </c>
      <c r="H821" s="4">
        <f t="shared" si="25"/>
        <v>0.30000000000291038</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39555.449999999997</v>
      </c>
      <c r="D822" s="2">
        <f>'PR-RAS'!E829</f>
        <v>48896.3</v>
      </c>
      <c r="E822" s="2">
        <v>0</v>
      </c>
      <c r="F822" s="2">
        <v>0</v>
      </c>
      <c r="G822" s="4">
        <f t="shared" si="24"/>
        <v>112762.74904999998</v>
      </c>
      <c r="H822" s="4">
        <f t="shared" si="25"/>
        <v>0.75</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281.35000000000002</v>
      </c>
      <c r="D961" s="2">
        <f>'PR-RAS'!E968</f>
        <v>0</v>
      </c>
      <c r="E961" s="2">
        <v>0</v>
      </c>
      <c r="F961" s="2">
        <v>0</v>
      </c>
      <c r="G961" s="4">
        <f t="shared" si="28"/>
        <v>270.096</v>
      </c>
      <c r="H961" s="4">
        <f t="shared" si="29"/>
        <v>0.35000000000002274</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2538158.6600000006</v>
      </c>
      <c r="D984" s="10">
        <f>BILANCA!E6</f>
        <v>3444914.7299999995</v>
      </c>
      <c r="E984" s="10">
        <v>0</v>
      </c>
      <c r="F984" s="10">
        <v>0</v>
      </c>
      <c r="G984" s="11">
        <f t="shared" ref="G984:G1047" si="32">B984/1000*C984+B984/500*D984</f>
        <v>9427.98812</v>
      </c>
      <c r="H984" s="11">
        <f t="shared" si="31"/>
        <v>0.60999999986961484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2137716.3500000006</v>
      </c>
      <c r="D985" s="2">
        <f>BILANCA!E7</f>
        <v>2093748.98</v>
      </c>
      <c r="E985" s="2">
        <v>0</v>
      </c>
      <c r="F985" s="2">
        <v>0</v>
      </c>
      <c r="G985" s="4">
        <f t="shared" si="32"/>
        <v>12650.428620000001</v>
      </c>
      <c r="H985" s="4">
        <f t="shared" si="31"/>
        <v>0.37000000057742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273273.90000000002</v>
      </c>
      <c r="D986" s="2">
        <f>BILANCA!E8</f>
        <v>276909.84000000003</v>
      </c>
      <c r="E986" s="2">
        <v>0</v>
      </c>
      <c r="F986" s="2">
        <v>0</v>
      </c>
      <c r="G986" s="4">
        <f t="shared" si="32"/>
        <v>2481.2807400000002</v>
      </c>
      <c r="H986" s="4">
        <f t="shared" si="31"/>
        <v>0.25999999995110556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273273.90000000002</v>
      </c>
      <c r="D987" s="2">
        <f>BILANCA!E9</f>
        <v>276909.84000000003</v>
      </c>
      <c r="E987" s="2">
        <v>0</v>
      </c>
      <c r="F987" s="2">
        <v>0</v>
      </c>
      <c r="G987" s="4">
        <f t="shared" si="32"/>
        <v>3308.3743200000004</v>
      </c>
      <c r="H987" s="4">
        <f t="shared" si="31"/>
        <v>0.25999999995110556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1837313.7700000005</v>
      </c>
      <c r="D990" s="2">
        <f>BILANCA!E12</f>
        <v>1789710.46</v>
      </c>
      <c r="E990" s="2">
        <v>0</v>
      </c>
      <c r="F990" s="2">
        <v>0</v>
      </c>
      <c r="G990" s="4">
        <f t="shared" si="32"/>
        <v>37917.142830000004</v>
      </c>
      <c r="H990" s="4">
        <f t="shared" si="31"/>
        <v>0.68999999947845936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1746832.4300000004</v>
      </c>
      <c r="D991" s="2">
        <f>BILANCA!E13</f>
        <v>1704165.8699999999</v>
      </c>
      <c r="E991" s="2">
        <v>0</v>
      </c>
      <c r="F991" s="2">
        <v>0</v>
      </c>
      <c r="G991" s="4">
        <f t="shared" si="32"/>
        <v>41241.31336</v>
      </c>
      <c r="H991" s="4">
        <f t="shared" si="31"/>
        <v>0.56000000052154064</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963633.77</v>
      </c>
      <c r="D993" s="2">
        <f>BILANCA!E15</f>
        <v>963633.77</v>
      </c>
      <c r="E993" s="2">
        <v>0</v>
      </c>
      <c r="F993" s="2">
        <v>0</v>
      </c>
      <c r="G993" s="4">
        <f t="shared" si="32"/>
        <v>28909.0131</v>
      </c>
      <c r="H993" s="4">
        <f t="shared" si="31"/>
        <v>0.4599999999627471</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1378485.71</v>
      </c>
      <c r="D994" s="2">
        <f>BILANCA!E16</f>
        <v>1441697.47</v>
      </c>
      <c r="E994" s="2">
        <v>0</v>
      </c>
      <c r="F994" s="2">
        <v>0</v>
      </c>
      <c r="G994" s="4">
        <f t="shared" si="32"/>
        <v>46880.687149999998</v>
      </c>
      <c r="H994" s="4">
        <f t="shared" si="31"/>
        <v>0.76000000000931323</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1304040.0900000001</v>
      </c>
      <c r="D995" s="2">
        <f>BILANCA!E17</f>
        <v>1353525.72</v>
      </c>
      <c r="E995" s="2">
        <v>0</v>
      </c>
      <c r="F995" s="2">
        <v>0</v>
      </c>
      <c r="G995" s="4">
        <f t="shared" si="32"/>
        <v>48133.098360000004</v>
      </c>
      <c r="H995" s="4">
        <f t="shared" si="31"/>
        <v>0.37000000011175871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1899327.14</v>
      </c>
      <c r="D996" s="2">
        <f>BILANCA!E18</f>
        <v>2054691.09</v>
      </c>
      <c r="E996" s="2">
        <v>0</v>
      </c>
      <c r="F996" s="2">
        <v>0</v>
      </c>
      <c r="G996" s="4">
        <f t="shared" si="32"/>
        <v>78113.221160000001</v>
      </c>
      <c r="H996" s="4">
        <f t="shared" si="31"/>
        <v>0.22999999998137355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28324.36</v>
      </c>
      <c r="D997" s="2">
        <f>BILANCA!E19</f>
        <v>26574.620000000003</v>
      </c>
      <c r="E997" s="2">
        <v>0</v>
      </c>
      <c r="F997" s="2">
        <v>0</v>
      </c>
      <c r="G997" s="4">
        <f t="shared" si="32"/>
        <v>1140.6304</v>
      </c>
      <c r="H997" s="4">
        <f t="shared" si="31"/>
        <v>0.73999999999796273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27241.48</v>
      </c>
      <c r="D998" s="2">
        <f>BILANCA!E20</f>
        <v>27241.48</v>
      </c>
      <c r="E998" s="2">
        <v>0</v>
      </c>
      <c r="F998" s="2">
        <v>0</v>
      </c>
      <c r="G998" s="4">
        <f t="shared" si="32"/>
        <v>1225.8665999999998</v>
      </c>
      <c r="H998" s="4">
        <f t="shared" si="31"/>
        <v>0.95999999999912689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2946.3</v>
      </c>
      <c r="D999" s="2">
        <f>BILANCA!E21</f>
        <v>2946.3</v>
      </c>
      <c r="E999" s="2">
        <v>0</v>
      </c>
      <c r="F999" s="2">
        <v>0</v>
      </c>
      <c r="G999" s="4">
        <f t="shared" si="32"/>
        <v>141.42240000000001</v>
      </c>
      <c r="H999" s="4">
        <f t="shared" si="31"/>
        <v>0.6000000000003638</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1480.66</v>
      </c>
      <c r="D1003" s="2">
        <f>BILANCA!E25</f>
        <v>1480.66</v>
      </c>
      <c r="E1003" s="2">
        <v>0</v>
      </c>
      <c r="F1003" s="2">
        <v>0</v>
      </c>
      <c r="G1003" s="4">
        <f t="shared" si="32"/>
        <v>88.839600000000004</v>
      </c>
      <c r="H1003" s="4">
        <f t="shared" si="31"/>
        <v>0.67999999999983629</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30995.88</v>
      </c>
      <c r="D1004" s="2">
        <f>BILANCA!E26</f>
        <v>30995.88</v>
      </c>
      <c r="E1004" s="2">
        <v>0</v>
      </c>
      <c r="F1004" s="2">
        <v>0</v>
      </c>
      <c r="G1004" s="4">
        <f t="shared" si="32"/>
        <v>1952.74044</v>
      </c>
      <c r="H1004" s="4">
        <f t="shared" si="31"/>
        <v>0.23999999999796273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34339.96</v>
      </c>
      <c r="D1006" s="2">
        <f>BILANCA!E28</f>
        <v>36089.699999999997</v>
      </c>
      <c r="E1006" s="2">
        <v>0</v>
      </c>
      <c r="F1006" s="2">
        <v>0</v>
      </c>
      <c r="G1006" s="4">
        <f t="shared" si="32"/>
        <v>2449.9452799999999</v>
      </c>
      <c r="H1006" s="4">
        <f t="shared" si="31"/>
        <v>0.3400000000037835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7783.93</v>
      </c>
      <c r="D1007" s="2">
        <f>BILANCA!E29</f>
        <v>6406.8</v>
      </c>
      <c r="E1007" s="2">
        <v>0</v>
      </c>
      <c r="F1007" s="2">
        <v>0</v>
      </c>
      <c r="G1007" s="4">
        <f t="shared" si="32"/>
        <v>494.34072000000003</v>
      </c>
      <c r="H1007" s="4">
        <f t="shared" si="31"/>
        <v>0.26999999999952706</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9290.6</v>
      </c>
      <c r="D1008" s="2">
        <f>BILANCA!E30</f>
        <v>9290.6</v>
      </c>
      <c r="E1008" s="2">
        <v>0</v>
      </c>
      <c r="F1008" s="2">
        <v>0</v>
      </c>
      <c r="G1008" s="4">
        <f t="shared" si="32"/>
        <v>696.79500000000007</v>
      </c>
      <c r="H1008" s="4">
        <f t="shared" si="31"/>
        <v>0.7999999999992724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1506.67</v>
      </c>
      <c r="D1012" s="2">
        <f>BILANCA!E34</f>
        <v>2883.8</v>
      </c>
      <c r="E1012" s="2">
        <v>0</v>
      </c>
      <c r="F1012" s="2">
        <v>0</v>
      </c>
      <c r="G1012" s="4">
        <f t="shared" si="32"/>
        <v>210.95383000000004</v>
      </c>
      <c r="H1012" s="4">
        <f t="shared" si="31"/>
        <v>0.52999999999974534</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17720.509999999998</v>
      </c>
      <c r="D1013" s="2">
        <f>BILANCA!E35</f>
        <v>17720.509999999998</v>
      </c>
      <c r="E1013" s="2">
        <v>0</v>
      </c>
      <c r="F1013" s="2">
        <v>0</v>
      </c>
      <c r="G1013" s="4">
        <f t="shared" si="32"/>
        <v>1594.8458999999998</v>
      </c>
      <c r="H1013" s="4">
        <f t="shared" si="31"/>
        <v>0.98000000000320142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17720.509999999998</v>
      </c>
      <c r="D1014" s="2">
        <f>BILANCA!E36</f>
        <v>17720.509999999998</v>
      </c>
      <c r="E1014" s="2">
        <v>0</v>
      </c>
      <c r="F1014" s="2">
        <v>0</v>
      </c>
      <c r="G1014" s="4">
        <f t="shared" si="32"/>
        <v>1648.0074299999997</v>
      </c>
      <c r="H1014" s="4">
        <f t="shared" si="31"/>
        <v>0.98000000000320142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36652.539999999979</v>
      </c>
      <c r="D1023" s="2">
        <f>BILANCA!E45</f>
        <v>34842.659999999974</v>
      </c>
      <c r="E1023" s="2">
        <v>0</v>
      </c>
      <c r="F1023" s="2">
        <v>0</v>
      </c>
      <c r="G1023" s="4">
        <f t="shared" si="32"/>
        <v>4253.5143999999973</v>
      </c>
      <c r="H1023" s="4">
        <f t="shared" si="31"/>
        <v>0.80000000004656613</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7103.5</v>
      </c>
      <c r="D1025" s="2">
        <f>BILANCA!E47</f>
        <v>7103.5</v>
      </c>
      <c r="E1025" s="2">
        <v>0</v>
      </c>
      <c r="F1025" s="2">
        <v>0</v>
      </c>
      <c r="G1025" s="4">
        <f t="shared" si="32"/>
        <v>895.04100000000017</v>
      </c>
      <c r="H1025" s="4">
        <f t="shared" si="31"/>
        <v>1</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63549.02</v>
      </c>
      <c r="D1026" s="2">
        <f>BILANCA!E48</f>
        <v>63549.02</v>
      </c>
      <c r="E1026" s="2">
        <v>0</v>
      </c>
      <c r="F1026" s="2">
        <v>0</v>
      </c>
      <c r="G1026" s="4">
        <f t="shared" si="32"/>
        <v>8197.8235799999984</v>
      </c>
      <c r="H1026" s="4">
        <f t="shared" ref="H1026:H1089" si="33">ABS(C1026-ROUND(C1026,0))+ABS(D1026-ROUND(D1026,0))</f>
        <v>3.9999999993597157E-2</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210457.08</v>
      </c>
      <c r="D1027" s="2">
        <f>BILANCA!E49</f>
        <v>218022.08</v>
      </c>
      <c r="E1027" s="2">
        <v>0</v>
      </c>
      <c r="F1027" s="2">
        <v>0</v>
      </c>
      <c r="G1027" s="4">
        <f t="shared" si="32"/>
        <v>28446.054559999997</v>
      </c>
      <c r="H1027" s="4">
        <f t="shared" si="33"/>
        <v>0.15999999997438863</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244457.06</v>
      </c>
      <c r="D1028" s="2">
        <f>BILANCA!E50</f>
        <v>253831.94</v>
      </c>
      <c r="E1028" s="2">
        <v>0</v>
      </c>
      <c r="F1028" s="2">
        <v>0</v>
      </c>
      <c r="G1028" s="4">
        <f t="shared" si="32"/>
        <v>33845.442299999995</v>
      </c>
      <c r="H1028" s="4">
        <f t="shared" si="33"/>
        <v>0.11999999999534339</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20944.7</v>
      </c>
      <c r="D1032" s="2">
        <f>BILANCA!E54</f>
        <v>18852.599999999999</v>
      </c>
      <c r="E1032" s="2">
        <v>0</v>
      </c>
      <c r="F1032" s="2">
        <v>0</v>
      </c>
      <c r="G1032" s="4">
        <f t="shared" si="32"/>
        <v>2873.8451</v>
      </c>
      <c r="H1032" s="4">
        <f t="shared" si="33"/>
        <v>0.7000000000007276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20944.7</v>
      </c>
      <c r="D1033" s="2">
        <f>BILANCA!E55</f>
        <v>18852.599999999999</v>
      </c>
      <c r="E1033" s="2">
        <v>0</v>
      </c>
      <c r="F1033" s="2">
        <v>0</v>
      </c>
      <c r="G1033" s="4">
        <f t="shared" si="32"/>
        <v>2932.4949999999999</v>
      </c>
      <c r="H1033" s="4">
        <f t="shared" si="33"/>
        <v>0.7000000000007276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27128.68</v>
      </c>
      <c r="D1034" s="2">
        <f>BILANCA!E56</f>
        <v>27128.68</v>
      </c>
      <c r="E1034" s="2">
        <v>0</v>
      </c>
      <c r="F1034" s="2">
        <v>0</v>
      </c>
      <c r="G1034" s="4">
        <f t="shared" si="32"/>
        <v>4150.68804</v>
      </c>
      <c r="H1034" s="4">
        <f t="shared" si="33"/>
        <v>0.63999999999941792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27128.68</v>
      </c>
      <c r="D1035" s="2">
        <f>BILANCA!E57</f>
        <v>27128.68</v>
      </c>
      <c r="E1035" s="2">
        <v>0</v>
      </c>
      <c r="F1035" s="2">
        <v>0</v>
      </c>
      <c r="G1035" s="4">
        <f t="shared" si="32"/>
        <v>4232.0740800000003</v>
      </c>
      <c r="H1035" s="4">
        <f t="shared" si="33"/>
        <v>0.63999999999941792</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400442.31000000006</v>
      </c>
      <c r="D1046" s="2">
        <f>BILANCA!E68</f>
        <v>1351165.7499999998</v>
      </c>
      <c r="E1046" s="2">
        <v>0</v>
      </c>
      <c r="F1046" s="2">
        <v>0</v>
      </c>
      <c r="G1046" s="4">
        <f t="shared" si="32"/>
        <v>195474.75003</v>
      </c>
      <c r="H1046" s="4">
        <f t="shared" si="33"/>
        <v>0.56000000028871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91978.63</v>
      </c>
      <c r="D1047" s="2">
        <f>BILANCA!E69</f>
        <v>847105.86</v>
      </c>
      <c r="E1047" s="2">
        <v>0</v>
      </c>
      <c r="F1047" s="2">
        <v>0</v>
      </c>
      <c r="G1047" s="4">
        <f t="shared" si="32"/>
        <v>114316.18240000001</v>
      </c>
      <c r="H1047" s="4">
        <f t="shared" si="33"/>
        <v>0.51000000000931323</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91978.63</v>
      </c>
      <c r="D1048" s="2">
        <f>BILANCA!E70</f>
        <v>847105.86</v>
      </c>
      <c r="E1048" s="2">
        <v>0</v>
      </c>
      <c r="F1048" s="2">
        <v>0</v>
      </c>
      <c r="G1048" s="4">
        <f t="shared" ref="G1048:G1111" si="34">B1048/1000*C1048+B1048/500*D1048</f>
        <v>116102.37275000001</v>
      </c>
      <c r="H1048" s="4">
        <f t="shared" si="33"/>
        <v>0.51000000000931323</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91978.63</v>
      </c>
      <c r="D1050" s="2">
        <f>BILANCA!E72</f>
        <v>847105.86</v>
      </c>
      <c r="E1050" s="2">
        <v>0</v>
      </c>
      <c r="F1050" s="2">
        <v>0</v>
      </c>
      <c r="G1050" s="4">
        <f t="shared" si="34"/>
        <v>119674.75345</v>
      </c>
      <c r="H1050" s="4">
        <f t="shared" si="33"/>
        <v>0.51000000000931323</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153303.21</v>
      </c>
      <c r="D1112" s="2">
        <f>BILANCA!E134</f>
        <v>153303.21</v>
      </c>
      <c r="E1112" s="2">
        <v>0</v>
      </c>
      <c r="F1112" s="2">
        <v>0</v>
      </c>
      <c r="G1112" s="4">
        <f t="shared" ref="G1112:G1175" si="36">B1112/1000*C1112+B1112/500*D1112</f>
        <v>59328.342269999994</v>
      </c>
      <c r="H1112" s="4">
        <f t="shared" si="35"/>
        <v>0.41999999998370185</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153303.21</v>
      </c>
      <c r="D1113" s="2">
        <f>BILANCA!E135</f>
        <v>153303.21</v>
      </c>
      <c r="E1113" s="2">
        <v>0</v>
      </c>
      <c r="F1113" s="2">
        <v>0</v>
      </c>
      <c r="G1113" s="4">
        <f t="shared" si="36"/>
        <v>59788.251900000003</v>
      </c>
      <c r="H1113" s="4">
        <f t="shared" si="35"/>
        <v>0.41999999998370185</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153303.21</v>
      </c>
      <c r="D1117" s="2">
        <f>BILANCA!E139</f>
        <v>153303.21</v>
      </c>
      <c r="E1117" s="2">
        <v>0</v>
      </c>
      <c r="F1117" s="2">
        <v>0</v>
      </c>
      <c r="G1117" s="4">
        <f t="shared" si="36"/>
        <v>61627.890420000003</v>
      </c>
      <c r="H1117" s="4">
        <f t="shared" si="35"/>
        <v>0.41999999998370185</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153209.44</v>
      </c>
      <c r="D1124" s="2">
        <f>BILANCA!E146</f>
        <v>350544.27999999997</v>
      </c>
      <c r="E1124" s="2">
        <v>0</v>
      </c>
      <c r="F1124" s="2">
        <v>0</v>
      </c>
      <c r="G1124" s="4">
        <f t="shared" si="36"/>
        <v>120456.01799999998</v>
      </c>
      <c r="H1124" s="4">
        <f t="shared" si="35"/>
        <v>0.71999999997206032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19807.3</v>
      </c>
      <c r="D1125" s="2">
        <f>BILANCA!E147</f>
        <v>16752.04</v>
      </c>
      <c r="E1125" s="2">
        <v>0</v>
      </c>
      <c r="F1125" s="2">
        <v>0</v>
      </c>
      <c r="G1125" s="4">
        <f t="shared" si="36"/>
        <v>7570.2159599999995</v>
      </c>
      <c r="H1125" s="4">
        <f t="shared" si="35"/>
        <v>0.34000000000014552</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1425.05</v>
      </c>
      <c r="D1136" s="2">
        <f>BILANCA!E158</f>
        <v>1910.91</v>
      </c>
      <c r="E1136" s="2">
        <v>0</v>
      </c>
      <c r="F1136" s="2">
        <v>0</v>
      </c>
      <c r="G1136" s="4">
        <f t="shared" si="36"/>
        <v>802.77111000000002</v>
      </c>
      <c r="H1136" s="4">
        <f t="shared" si="35"/>
        <v>0.13999999999987267</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125511.3</v>
      </c>
      <c r="D1137" s="2">
        <f>BILANCA!E159</f>
        <v>327322.3</v>
      </c>
      <c r="E1137" s="2">
        <v>0</v>
      </c>
      <c r="F1137" s="2">
        <v>0</v>
      </c>
      <c r="G1137" s="4">
        <f t="shared" si="36"/>
        <v>120144.0086</v>
      </c>
      <c r="H1137" s="4">
        <f t="shared" si="35"/>
        <v>0.59999999999126885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6465.79</v>
      </c>
      <c r="D1138" s="2">
        <f>BILANCA!E160</f>
        <v>4559.03</v>
      </c>
      <c r="E1138" s="2">
        <v>0</v>
      </c>
      <c r="F1138" s="2">
        <v>0</v>
      </c>
      <c r="G1138" s="4">
        <f t="shared" si="36"/>
        <v>2415.4967499999998</v>
      </c>
      <c r="H1138" s="4">
        <f t="shared" si="35"/>
        <v>0.23999999999978172</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1951.03</v>
      </c>
      <c r="D1142" s="2">
        <f>BILANCA!E164</f>
        <v>212.4</v>
      </c>
      <c r="E1142" s="2">
        <v>0</v>
      </c>
      <c r="F1142" s="2">
        <v>0</v>
      </c>
      <c r="G1142" s="4">
        <f t="shared" si="36"/>
        <v>377.75697000000002</v>
      </c>
      <c r="H1142" s="4">
        <f t="shared" si="35"/>
        <v>0.4299999999999784</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1951.03</v>
      </c>
      <c r="D1144" s="2">
        <f>BILANCA!E166</f>
        <v>212.4</v>
      </c>
      <c r="E1144" s="2">
        <v>0</v>
      </c>
      <c r="F1144" s="2">
        <v>0</v>
      </c>
      <c r="G1144" s="4">
        <f t="shared" si="36"/>
        <v>382.50863000000004</v>
      </c>
      <c r="H1144" s="4">
        <f t="shared" si="35"/>
        <v>0.4299999999999784</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2538158.66</v>
      </c>
      <c r="D1152" s="2">
        <f>BILANCA!E175</f>
        <v>3444914.7300000004</v>
      </c>
      <c r="E1152" s="2">
        <v>0</v>
      </c>
      <c r="F1152" s="2">
        <v>0</v>
      </c>
      <c r="G1152" s="4">
        <f t="shared" si="36"/>
        <v>1593329.9922800001</v>
      </c>
      <c r="H1152" s="4">
        <f t="shared" si="35"/>
        <v>0.60999999940395355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65437.72</v>
      </c>
      <c r="D1153" s="2">
        <f>BILANCA!E176</f>
        <v>118364.93000000001</v>
      </c>
      <c r="E1153" s="2">
        <v>0</v>
      </c>
      <c r="F1153" s="2">
        <v>0</v>
      </c>
      <c r="G1153" s="4">
        <f t="shared" si="36"/>
        <v>51368.488600000004</v>
      </c>
      <c r="H1153" s="4">
        <f t="shared" si="35"/>
        <v>0.34999999999126885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58497.649999999994</v>
      </c>
      <c r="D1154" s="2">
        <f>BILANCA!E177</f>
        <v>102912.6</v>
      </c>
      <c r="E1154" s="2">
        <v>0</v>
      </c>
      <c r="F1154" s="2">
        <v>0</v>
      </c>
      <c r="G1154" s="4">
        <f t="shared" si="36"/>
        <v>45199.207350000004</v>
      </c>
      <c r="H1154" s="4">
        <f t="shared" ref="H1154:H1217" si="37">ABS(C1154-ROUND(C1154,0))+ABS(D1154-ROUND(D1154,0))</f>
        <v>0.75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10368.23</v>
      </c>
      <c r="D1155" s="2">
        <f>BILANCA!E178</f>
        <v>2453.9699999999998</v>
      </c>
      <c r="E1155" s="2">
        <v>0</v>
      </c>
      <c r="F1155" s="2">
        <v>0</v>
      </c>
      <c r="G1155" s="4">
        <f t="shared" si="36"/>
        <v>2627.5012399999996</v>
      </c>
      <c r="H1155" s="4">
        <f t="shared" si="37"/>
        <v>0.25999999999976353</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25804.48</v>
      </c>
      <c r="D1156" s="2">
        <f>BILANCA!E179</f>
        <v>67757.8</v>
      </c>
      <c r="E1156" s="2">
        <v>0</v>
      </c>
      <c r="F1156" s="2">
        <v>0</v>
      </c>
      <c r="G1156" s="4">
        <f t="shared" si="36"/>
        <v>27908.373839999997</v>
      </c>
      <c r="H1156" s="4">
        <f t="shared" si="37"/>
        <v>0.67999999999665306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10584.38</v>
      </c>
      <c r="D1157" s="2">
        <f>BILANCA!E180</f>
        <v>10584.38</v>
      </c>
      <c r="E1157" s="2">
        <v>0</v>
      </c>
      <c r="F1157" s="2">
        <v>0</v>
      </c>
      <c r="G1157" s="4">
        <f t="shared" si="36"/>
        <v>5525.0463599999994</v>
      </c>
      <c r="H1157" s="4">
        <f t="shared" si="37"/>
        <v>0.75999999999839929</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10584.38</v>
      </c>
      <c r="D1160" s="2">
        <f>BILANCA!E183</f>
        <v>10584.38</v>
      </c>
      <c r="E1160" s="2">
        <v>0</v>
      </c>
      <c r="F1160" s="2">
        <v>0</v>
      </c>
      <c r="G1160" s="4">
        <f t="shared" si="36"/>
        <v>5620.3057799999988</v>
      </c>
      <c r="H1160" s="4">
        <f t="shared" si="37"/>
        <v>0.75999999999839929</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9965.93</v>
      </c>
      <c r="D1163" s="2">
        <f>BILANCA!E186</f>
        <v>14367.56</v>
      </c>
      <c r="E1163" s="2">
        <v>0</v>
      </c>
      <c r="F1163" s="2">
        <v>0</v>
      </c>
      <c r="G1163" s="4">
        <f t="shared" si="36"/>
        <v>6966.1889999999994</v>
      </c>
      <c r="H1163" s="4">
        <f t="shared" si="37"/>
        <v>0.51000000000021828</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1327.23</v>
      </c>
      <c r="D1164" s="2">
        <f>BILANCA!E187</f>
        <v>7128.13</v>
      </c>
      <c r="E1164" s="2">
        <v>0</v>
      </c>
      <c r="F1164" s="2">
        <v>0</v>
      </c>
      <c r="G1164" s="4">
        <f t="shared" si="36"/>
        <v>2820.6116900000002</v>
      </c>
      <c r="H1164" s="4">
        <f t="shared" si="37"/>
        <v>0.36000000000012733</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447.4</v>
      </c>
      <c r="D1165" s="2">
        <f>BILANCA!E188</f>
        <v>620.76</v>
      </c>
      <c r="E1165" s="2">
        <v>0</v>
      </c>
      <c r="F1165" s="2">
        <v>0</v>
      </c>
      <c r="G1165" s="4">
        <f t="shared" si="36"/>
        <v>307.38344000000001</v>
      </c>
      <c r="H1165" s="4">
        <f t="shared" si="37"/>
        <v>0.63999999999998636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5055.41</v>
      </c>
      <c r="D1166" s="2">
        <f>BILANCA!E189</f>
        <v>13567.67</v>
      </c>
      <c r="E1166" s="2">
        <v>0</v>
      </c>
      <c r="F1166" s="2">
        <v>0</v>
      </c>
      <c r="G1166" s="4">
        <f t="shared" si="36"/>
        <v>5890.9072499999993</v>
      </c>
      <c r="H1166" s="4">
        <f t="shared" si="37"/>
        <v>0.73999999999978172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1884.66</v>
      </c>
      <c r="D1211" s="2">
        <f>BILANCA!E234</f>
        <v>1884.66</v>
      </c>
      <c r="E1211" s="2">
        <v>0</v>
      </c>
      <c r="F1211" s="2">
        <v>0</v>
      </c>
      <c r="G1211" s="4">
        <f t="shared" si="38"/>
        <v>1289.1074400000002</v>
      </c>
      <c r="H1211" s="4">
        <f t="shared" si="37"/>
        <v>0.67999999999983629</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1884.66</v>
      </c>
      <c r="D1213" s="2">
        <f>BILANCA!E236</f>
        <v>1884.66</v>
      </c>
      <c r="E1213" s="2">
        <v>0</v>
      </c>
      <c r="F1213" s="2">
        <v>0</v>
      </c>
      <c r="G1213" s="4">
        <f t="shared" si="38"/>
        <v>1300.4154000000001</v>
      </c>
      <c r="H1213" s="4">
        <f t="shared" si="37"/>
        <v>0.67999999999983629</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2472720.94</v>
      </c>
      <c r="D1214" s="2">
        <f>BILANCA!E237</f>
        <v>3326549.8000000003</v>
      </c>
      <c r="E1214" s="2">
        <v>0</v>
      </c>
      <c r="F1214" s="2">
        <v>0</v>
      </c>
      <c r="G1214" s="4">
        <f t="shared" si="38"/>
        <v>2108064.5447400003</v>
      </c>
      <c r="H1214" s="4">
        <f t="shared" si="37"/>
        <v>0.25999999977648258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2256275.0099999998</v>
      </c>
      <c r="D1215" s="2">
        <f>BILANCA!E238</f>
        <v>2212307.64</v>
      </c>
      <c r="E1215" s="2">
        <v>0</v>
      </c>
      <c r="F1215" s="2">
        <v>0</v>
      </c>
      <c r="G1215" s="4">
        <f t="shared" si="38"/>
        <v>1549966.5472800001</v>
      </c>
      <c r="H1215" s="4">
        <f t="shared" si="37"/>
        <v>0.36999999964609742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2279911.0499999998</v>
      </c>
      <c r="D1216" s="2">
        <f>BILANCA!E239</f>
        <v>2235943.6800000002</v>
      </c>
      <c r="E1216" s="2">
        <v>0</v>
      </c>
      <c r="F1216" s="2">
        <v>0</v>
      </c>
      <c r="G1216" s="4">
        <f t="shared" si="38"/>
        <v>1573169.0295300002</v>
      </c>
      <c r="H1216" s="4">
        <f t="shared" si="37"/>
        <v>0.36999999964609742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2279911.0499999998</v>
      </c>
      <c r="D1217" s="2">
        <f>BILANCA!E240</f>
        <v>2235943.6800000002</v>
      </c>
      <c r="E1217" s="2">
        <v>0</v>
      </c>
      <c r="F1217" s="2">
        <v>0</v>
      </c>
      <c r="G1217" s="4">
        <f t="shared" si="38"/>
        <v>1579920.8279400002</v>
      </c>
      <c r="H1217" s="4">
        <f t="shared" si="37"/>
        <v>0.36999999964609742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23636.04</v>
      </c>
      <c r="D1219" s="2">
        <f>BILANCA!E242</f>
        <v>23636.04</v>
      </c>
      <c r="E1219" s="2">
        <v>0</v>
      </c>
      <c r="F1219" s="2">
        <v>0</v>
      </c>
      <c r="G1219" s="4">
        <f t="shared" si="38"/>
        <v>16734.316320000002</v>
      </c>
      <c r="H1219" s="4">
        <f t="shared" si="39"/>
        <v>8.000000000174623E-2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23636.04</v>
      </c>
      <c r="D1220" s="2">
        <f>BILANCA!E243</f>
        <v>23636.04</v>
      </c>
      <c r="E1220" s="2">
        <v>0</v>
      </c>
      <c r="F1220" s="2">
        <v>0</v>
      </c>
      <c r="G1220" s="4">
        <f t="shared" si="38"/>
        <v>16805.224439999998</v>
      </c>
      <c r="H1220" s="4">
        <f t="shared" si="39"/>
        <v>8.000000000174623E-2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61285.459999999963</v>
      </c>
      <c r="D1222" s="2">
        <f>BILANCA!E245</f>
        <v>763485.48</v>
      </c>
      <c r="E1222" s="2">
        <v>0</v>
      </c>
      <c r="F1222" s="2">
        <v>0</v>
      </c>
      <c r="G1222" s="4">
        <f t="shared" si="38"/>
        <v>379593.28437999997</v>
      </c>
      <c r="H1222" s="4">
        <f t="shared" si="39"/>
        <v>0.93999999994412065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2336234.75</v>
      </c>
      <c r="D1223" s="2">
        <f>BILANCA!E246</f>
        <v>3230663.41</v>
      </c>
      <c r="E1223" s="2">
        <v>0</v>
      </c>
      <c r="F1223" s="2">
        <v>0</v>
      </c>
      <c r="G1223" s="4">
        <f t="shared" si="38"/>
        <v>2111414.7768000001</v>
      </c>
      <c r="H1223" s="4">
        <f t="shared" si="39"/>
        <v>0.66000000014901161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2326430.17</v>
      </c>
      <c r="D1224" s="2">
        <f>BILANCA!E247</f>
        <v>3220858.83</v>
      </c>
      <c r="E1224" s="2">
        <v>0</v>
      </c>
      <c r="F1224" s="2">
        <v>0</v>
      </c>
      <c r="G1224" s="4">
        <f t="shared" si="38"/>
        <v>2113123.6270300001</v>
      </c>
      <c r="H1224" s="4">
        <f t="shared" si="39"/>
        <v>0.33999999985098839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9804.58</v>
      </c>
      <c r="D1226" s="2">
        <f>BILANCA!E249</f>
        <v>9804.58</v>
      </c>
      <c r="E1226" s="2">
        <v>0</v>
      </c>
      <c r="F1226" s="2">
        <v>0</v>
      </c>
      <c r="G1226" s="4">
        <f t="shared" si="38"/>
        <v>7147.5388199999998</v>
      </c>
      <c r="H1226" s="4">
        <f t="shared" si="39"/>
        <v>0.84000000000014552</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2274949.29</v>
      </c>
      <c r="D1227" s="2">
        <f>BILANCA!E250</f>
        <v>2467177.9300000002</v>
      </c>
      <c r="E1227" s="2">
        <v>0</v>
      </c>
      <c r="F1227" s="2">
        <v>0</v>
      </c>
      <c r="G1227" s="4">
        <f t="shared" si="38"/>
        <v>1759070.4566000002</v>
      </c>
      <c r="H1227" s="4">
        <f t="shared" si="39"/>
        <v>0.35999999986961484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2274949.29</v>
      </c>
      <c r="D1229" s="2">
        <f>BILANCA!E252</f>
        <v>2467177.9300000002</v>
      </c>
      <c r="E1229" s="2">
        <v>0</v>
      </c>
      <c r="F1229" s="2">
        <v>0</v>
      </c>
      <c r="G1229" s="4">
        <f t="shared" si="38"/>
        <v>1773489.0669</v>
      </c>
      <c r="H1229" s="4">
        <f t="shared" si="39"/>
        <v>0.35999999986961484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153209.44</v>
      </c>
      <c r="D1232" s="2">
        <f>BILANCA!E255</f>
        <v>350544.28</v>
      </c>
      <c r="E1232" s="2">
        <v>0</v>
      </c>
      <c r="F1232" s="2">
        <v>0</v>
      </c>
      <c r="G1232" s="4">
        <f t="shared" si="38"/>
        <v>212720.20200000002</v>
      </c>
      <c r="H1232" s="4">
        <f t="shared" si="39"/>
        <v>0.72000000003026798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1951.03</v>
      </c>
      <c r="D1233" s="2">
        <f>BILANCA!E256</f>
        <v>212.4</v>
      </c>
      <c r="E1233" s="2">
        <v>0</v>
      </c>
      <c r="F1233" s="2">
        <v>0</v>
      </c>
      <c r="G1233" s="4">
        <f t="shared" si="38"/>
        <v>593.95749999999998</v>
      </c>
      <c r="H1233" s="4">
        <f t="shared" si="39"/>
        <v>0.4299999999999784</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153209.44</v>
      </c>
      <c r="D1240" s="2">
        <f>BILANCA!E264</f>
        <v>350544.28</v>
      </c>
      <c r="E1240" s="2">
        <v>0</v>
      </c>
      <c r="F1240" s="2">
        <v>0</v>
      </c>
      <c r="G1240" s="4">
        <f t="shared" ref="G1240:G1303" si="40">B1240/1000*C1240+B1240/500*D1240</f>
        <v>219554.58600000001</v>
      </c>
      <c r="H1240" s="4">
        <f t="shared" si="39"/>
        <v>0.72000000003026798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1951.03</v>
      </c>
      <c r="D1242" s="2">
        <f>BILANCA!E266</f>
        <v>212.4</v>
      </c>
      <c r="E1242" s="2">
        <v>0</v>
      </c>
      <c r="F1242" s="2">
        <v>0</v>
      </c>
      <c r="G1242" s="4">
        <f t="shared" si="40"/>
        <v>615.33996999999999</v>
      </c>
      <c r="H1242" s="4">
        <f t="shared" si="39"/>
        <v>0.4299999999999784</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58497.65</v>
      </c>
      <c r="D1263" s="2">
        <f>BILANCA!E287</f>
        <v>102912.6</v>
      </c>
      <c r="E1263" s="2">
        <v>0</v>
      </c>
      <c r="F1263" s="2">
        <v>0</v>
      </c>
      <c r="G1263" s="4">
        <f t="shared" si="40"/>
        <v>74010.398000000016</v>
      </c>
      <c r="H1263" s="4">
        <f t="shared" si="39"/>
        <v>0.74999999999272404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5055.41</v>
      </c>
      <c r="D1265" s="2">
        <f>BILANCA!E289</f>
        <v>13567.67</v>
      </c>
      <c r="E1265" s="2">
        <v>0</v>
      </c>
      <c r="F1265" s="2">
        <v>0</v>
      </c>
      <c r="G1265" s="4">
        <f t="shared" si="40"/>
        <v>9077.7914999999994</v>
      </c>
      <c r="H1265" s="4">
        <f t="shared" si="39"/>
        <v>0.73999999999978172</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447.4</v>
      </c>
      <c r="D1274" s="2">
        <f>BILANCA!E298</f>
        <v>620.76</v>
      </c>
      <c r="E1274" s="2">
        <v>0</v>
      </c>
      <c r="F1274" s="2">
        <v>0</v>
      </c>
      <c r="G1274" s="4">
        <f t="shared" si="40"/>
        <v>491.47571999999997</v>
      </c>
      <c r="H1274" s="4">
        <f t="shared" si="39"/>
        <v>0.63999999999998636</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188175.34000000003</v>
      </c>
      <c r="D1299" s="10">
        <f>'RAS-funkcijski'!E5</f>
        <v>223971.02</v>
      </c>
      <c r="E1299" s="10">
        <v>0</v>
      </c>
      <c r="F1299" s="10">
        <v>0</v>
      </c>
      <c r="G1299" s="11">
        <f t="shared" si="40"/>
        <v>636.11738000000003</v>
      </c>
      <c r="H1299" s="11">
        <f t="shared" si="41"/>
        <v>0.36000000001513399</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68223.64</v>
      </c>
      <c r="D1300" s="2">
        <f>'RAS-funkcijski'!E6</f>
        <v>77454.25</v>
      </c>
      <c r="E1300" s="2">
        <v>0</v>
      </c>
      <c r="F1300" s="2">
        <v>0</v>
      </c>
      <c r="G1300" s="4">
        <f t="shared" si="40"/>
        <v>446.26427999999999</v>
      </c>
      <c r="H1300" s="4">
        <f t="shared" si="41"/>
        <v>0.61000000000058208</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62682.64</v>
      </c>
      <c r="D1301" s="2">
        <f>'RAS-funkcijski'!E7</f>
        <v>61563.57</v>
      </c>
      <c r="E1301" s="2">
        <v>0</v>
      </c>
      <c r="F1301" s="2">
        <v>0</v>
      </c>
      <c r="G1301" s="4">
        <f t="shared" si="40"/>
        <v>557.42934000000002</v>
      </c>
      <c r="H1301" s="4">
        <f t="shared" si="41"/>
        <v>0.79000000000087311</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5541</v>
      </c>
      <c r="D1302" s="2">
        <f>'RAS-funkcijski'!E8</f>
        <v>15890.68</v>
      </c>
      <c r="E1302" s="2">
        <v>0</v>
      </c>
      <c r="F1302" s="2">
        <v>0</v>
      </c>
      <c r="G1302" s="4">
        <f t="shared" si="40"/>
        <v>149.28944000000001</v>
      </c>
      <c r="H1302" s="4">
        <f t="shared" si="41"/>
        <v>0.31999999999970896</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119951.70000000001</v>
      </c>
      <c r="D1307" s="2">
        <f>'RAS-funkcijski'!E13</f>
        <v>146516.76999999999</v>
      </c>
      <c r="E1307" s="2">
        <v>0</v>
      </c>
      <c r="F1307" s="2">
        <v>0</v>
      </c>
      <c r="G1307" s="4">
        <f t="shared" si="42"/>
        <v>3716.8671599999998</v>
      </c>
      <c r="H1307" s="4">
        <f t="shared" si="41"/>
        <v>0.52999999999883585</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45967.74</v>
      </c>
      <c r="D1308" s="2">
        <f>'RAS-funkcijski'!E14</f>
        <v>39713.65</v>
      </c>
      <c r="E1308" s="2">
        <v>0</v>
      </c>
      <c r="F1308" s="2">
        <v>0</v>
      </c>
      <c r="G1308" s="4">
        <f t="shared" si="42"/>
        <v>1253.9503999999999</v>
      </c>
      <c r="H1308" s="4">
        <f t="shared" si="41"/>
        <v>0.61000000000058208</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73983.960000000006</v>
      </c>
      <c r="D1310" s="2">
        <f>'RAS-funkcijski'!E16</f>
        <v>106803.12</v>
      </c>
      <c r="E1310" s="2">
        <v>0</v>
      </c>
      <c r="F1310" s="2">
        <v>0</v>
      </c>
      <c r="G1310" s="4">
        <f t="shared" si="42"/>
        <v>3451.0824000000002</v>
      </c>
      <c r="H1310" s="4">
        <f t="shared" si="41"/>
        <v>0.15999999998894054</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175.29</v>
      </c>
      <c r="D1316" s="2">
        <f>'RAS-funkcijski'!E22</f>
        <v>0</v>
      </c>
      <c r="E1316" s="2">
        <v>0</v>
      </c>
      <c r="F1316" s="2">
        <v>0</v>
      </c>
      <c r="G1316" s="4">
        <f t="shared" si="42"/>
        <v>3.1552199999999995</v>
      </c>
      <c r="H1316" s="4">
        <f t="shared" si="41"/>
        <v>0.28999999999999204</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175.29</v>
      </c>
      <c r="D1318" s="2">
        <f>'RAS-funkcijski'!E24</f>
        <v>0</v>
      </c>
      <c r="E1318" s="2">
        <v>0</v>
      </c>
      <c r="F1318" s="2">
        <v>0</v>
      </c>
      <c r="G1318" s="4">
        <f t="shared" si="42"/>
        <v>3.5057999999999998</v>
      </c>
      <c r="H1318" s="4">
        <f t="shared" si="41"/>
        <v>0.28999999999999204</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600.57000000000005</v>
      </c>
      <c r="D1329" s="2">
        <f>'RAS-funkcijski'!E35</f>
        <v>126.32</v>
      </c>
      <c r="E1329" s="2">
        <v>0</v>
      </c>
      <c r="F1329" s="2">
        <v>0</v>
      </c>
      <c r="G1329" s="4">
        <f t="shared" si="42"/>
        <v>26.44951</v>
      </c>
      <c r="H1329" s="4">
        <f t="shared" si="41"/>
        <v>0.74999999999994316</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600.57000000000005</v>
      </c>
      <c r="D1333" s="2">
        <f>'RAS-funkcijski'!E39</f>
        <v>126.32</v>
      </c>
      <c r="E1333" s="2">
        <v>0</v>
      </c>
      <c r="F1333" s="2">
        <v>0</v>
      </c>
      <c r="G1333" s="4">
        <f t="shared" si="42"/>
        <v>29.862350000000006</v>
      </c>
      <c r="H1333" s="4">
        <f t="shared" si="41"/>
        <v>0.74999999999994316</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600.57000000000005</v>
      </c>
      <c r="D1334" s="2">
        <f>'RAS-funkcijski'!E40</f>
        <v>126.32</v>
      </c>
      <c r="E1334" s="2">
        <v>0</v>
      </c>
      <c r="F1334" s="2">
        <v>0</v>
      </c>
      <c r="G1334" s="4">
        <f t="shared" si="42"/>
        <v>30.715559999999996</v>
      </c>
      <c r="H1334" s="4">
        <f t="shared" si="41"/>
        <v>0.74999999999994316</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25038.44</v>
      </c>
      <c r="D1369" s="2">
        <f>'RAS-funkcijski'!E75</f>
        <v>15572.76</v>
      </c>
      <c r="E1369" s="2">
        <v>0</v>
      </c>
      <c r="F1369" s="2">
        <v>0</v>
      </c>
      <c r="G1369" s="4">
        <f t="shared" si="44"/>
        <v>3989.0611599999993</v>
      </c>
      <c r="H1369" s="4">
        <f t="shared" si="43"/>
        <v>0.67999999999847205</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6971.55</v>
      </c>
      <c r="D1372" s="2">
        <f>'RAS-funkcijski'!E78</f>
        <v>8742.67</v>
      </c>
      <c r="E1372" s="2">
        <v>0</v>
      </c>
      <c r="F1372" s="2">
        <v>0</v>
      </c>
      <c r="G1372" s="4">
        <f t="shared" si="44"/>
        <v>1809.8098599999998</v>
      </c>
      <c r="H1372" s="4">
        <f t="shared" si="43"/>
        <v>0.77999999999974534</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18066.89</v>
      </c>
      <c r="D1373" s="2">
        <f>'RAS-funkcijski'!E79</f>
        <v>4330.09</v>
      </c>
      <c r="E1373" s="2">
        <v>0</v>
      </c>
      <c r="F1373" s="2">
        <v>0</v>
      </c>
      <c r="G1373" s="4">
        <f t="shared" si="44"/>
        <v>2004.53025</v>
      </c>
      <c r="H1373" s="4">
        <f t="shared" si="43"/>
        <v>0.2000000000007276</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2500</v>
      </c>
      <c r="E1375" s="2">
        <v>0</v>
      </c>
      <c r="F1375" s="2">
        <v>0</v>
      </c>
      <c r="G1375" s="4">
        <f t="shared" si="44"/>
        <v>385</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316667.44</v>
      </c>
      <c r="D1376" s="2">
        <f>'RAS-funkcijski'!E82</f>
        <v>921328.71000000008</v>
      </c>
      <c r="E1376" s="2">
        <v>0</v>
      </c>
      <c r="F1376" s="2">
        <v>0</v>
      </c>
      <c r="G1376" s="4">
        <f t="shared" si="44"/>
        <v>168427.33908000001</v>
      </c>
      <c r="H1376" s="4">
        <f t="shared" si="43"/>
        <v>0.72999999992316589</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293597.03000000003</v>
      </c>
      <c r="D1378" s="2">
        <f>'RAS-funkcijski'!E84</f>
        <v>900012.43</v>
      </c>
      <c r="E1378" s="2">
        <v>0</v>
      </c>
      <c r="F1378" s="2">
        <v>0</v>
      </c>
      <c r="G1378" s="4">
        <f t="shared" si="44"/>
        <v>167489.75120000003</v>
      </c>
      <c r="H1378" s="4">
        <f t="shared" si="43"/>
        <v>0.46000000007916242</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23070.41</v>
      </c>
      <c r="D1380" s="2">
        <f>'RAS-funkcijski'!E86</f>
        <v>21316.28</v>
      </c>
      <c r="E1380" s="2">
        <v>0</v>
      </c>
      <c r="F1380" s="2">
        <v>0</v>
      </c>
      <c r="G1380" s="4">
        <f t="shared" si="44"/>
        <v>5387.64354</v>
      </c>
      <c r="H1380" s="4">
        <f t="shared" si="43"/>
        <v>0.68999999999869033</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67178.05</v>
      </c>
      <c r="D1401" s="2">
        <f>'RAS-funkcijski'!E107</f>
        <v>46971.11</v>
      </c>
      <c r="E1401" s="2">
        <v>0</v>
      </c>
      <c r="F1401" s="2">
        <v>0</v>
      </c>
      <c r="G1401" s="4">
        <f t="shared" si="44"/>
        <v>16595.38781</v>
      </c>
      <c r="H1401" s="4">
        <f t="shared" si="43"/>
        <v>0.16000000000349246</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31329.71</v>
      </c>
      <c r="D1403" s="2">
        <f>'RAS-funkcijski'!E109</f>
        <v>4953.76</v>
      </c>
      <c r="E1403" s="2">
        <v>0</v>
      </c>
      <c r="F1403" s="2">
        <v>0</v>
      </c>
      <c r="G1403" s="4">
        <f t="shared" si="44"/>
        <v>4329.9091499999995</v>
      </c>
      <c r="H1403" s="4">
        <f t="shared" si="43"/>
        <v>0.53000000000065484</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5972.53</v>
      </c>
      <c r="D1406" s="2">
        <f>'RAS-funkcijski'!E112</f>
        <v>8473</v>
      </c>
      <c r="E1406" s="2">
        <v>0</v>
      </c>
      <c r="F1406" s="2">
        <v>0</v>
      </c>
      <c r="G1406" s="4">
        <f t="shared" si="44"/>
        <v>2475.2012399999999</v>
      </c>
      <c r="H1406" s="4">
        <f t="shared" si="43"/>
        <v>0.47000000000025466</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29875.81</v>
      </c>
      <c r="D1407" s="2">
        <f>'RAS-funkcijski'!E113</f>
        <v>33544.35</v>
      </c>
      <c r="E1407" s="2">
        <v>0</v>
      </c>
      <c r="F1407" s="2">
        <v>0</v>
      </c>
      <c r="G1407" s="4">
        <f t="shared" si="44"/>
        <v>10569.131589999999</v>
      </c>
      <c r="H1407" s="4">
        <f t="shared" si="43"/>
        <v>0.53999999999723514</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101358.92</v>
      </c>
      <c r="D1408" s="2">
        <f>'RAS-funkcijski'!E114</f>
        <v>121301.25</v>
      </c>
      <c r="E1408" s="2">
        <v>0</v>
      </c>
      <c r="F1408" s="2">
        <v>0</v>
      </c>
      <c r="G1408" s="4">
        <f t="shared" si="44"/>
        <v>37835.756200000003</v>
      </c>
      <c r="H1408" s="4">
        <f t="shared" si="43"/>
        <v>0.33000000000174623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87507.97</v>
      </c>
      <c r="D1409" s="2">
        <f>'RAS-funkcijski'!E115</f>
        <v>107762.53</v>
      </c>
      <c r="E1409" s="2">
        <v>0</v>
      </c>
      <c r="F1409" s="2">
        <v>0</v>
      </c>
      <c r="G1409" s="4">
        <f t="shared" si="44"/>
        <v>33636.66633</v>
      </c>
      <c r="H1409" s="4">
        <f t="shared" si="43"/>
        <v>0.5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73619.679999999993</v>
      </c>
      <c r="D1410" s="2">
        <f>'RAS-funkcijski'!E116</f>
        <v>99042.71</v>
      </c>
      <c r="E1410" s="2">
        <v>0</v>
      </c>
      <c r="F1410" s="2">
        <v>0</v>
      </c>
      <c r="G1410" s="4">
        <f t="shared" si="44"/>
        <v>30430.9712</v>
      </c>
      <c r="H1410" s="4">
        <f t="shared" ref="H1410:H1473" si="45">ABS(C1410-ROUND(C1410,0))+ABS(D1410-ROUND(D1410,0))</f>
        <v>0.61000000000058208</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13888.29</v>
      </c>
      <c r="D1411" s="2">
        <f>'RAS-funkcijski'!E117</f>
        <v>8719.82</v>
      </c>
      <c r="E1411" s="2">
        <v>0</v>
      </c>
      <c r="F1411" s="2">
        <v>0</v>
      </c>
      <c r="G1411" s="4">
        <f t="shared" si="44"/>
        <v>3540.05609</v>
      </c>
      <c r="H1411" s="4">
        <f t="shared" si="45"/>
        <v>0.47000000000116415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13219.19</v>
      </c>
      <c r="D1412" s="2">
        <f>'RAS-funkcijski'!E118</f>
        <v>13399.56</v>
      </c>
      <c r="E1412" s="2">
        <v>0</v>
      </c>
      <c r="F1412" s="2">
        <v>0</v>
      </c>
      <c r="G1412" s="4">
        <f t="shared" si="44"/>
        <v>4562.08734</v>
      </c>
      <c r="H1412" s="4">
        <f t="shared" si="45"/>
        <v>0.63000000000101863</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13219.19</v>
      </c>
      <c r="D1413" s="2">
        <f>'RAS-funkcijski'!E119</f>
        <v>13399.56</v>
      </c>
      <c r="E1413" s="2">
        <v>0</v>
      </c>
      <c r="F1413" s="2">
        <v>0</v>
      </c>
      <c r="G1413" s="4">
        <f t="shared" si="44"/>
        <v>4602.1056499999995</v>
      </c>
      <c r="H1413" s="4">
        <f t="shared" si="45"/>
        <v>0.63000000000101863</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631.76</v>
      </c>
      <c r="D1420" s="2">
        <f>'RAS-funkcijski'!E126</f>
        <v>139.16</v>
      </c>
      <c r="E1420" s="2">
        <v>0</v>
      </c>
      <c r="F1420" s="2">
        <v>0</v>
      </c>
      <c r="G1420" s="4">
        <f t="shared" si="44"/>
        <v>111.02976</v>
      </c>
      <c r="H1420" s="4">
        <f t="shared" si="45"/>
        <v>0.40000000000000568</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41151.14</v>
      </c>
      <c r="D1423" s="2">
        <f>'RAS-funkcijski'!E129</f>
        <v>44596.18</v>
      </c>
      <c r="E1423" s="2">
        <v>0</v>
      </c>
      <c r="F1423" s="2">
        <v>0</v>
      </c>
      <c r="G1423" s="4">
        <f t="shared" si="44"/>
        <v>16292.9375</v>
      </c>
      <c r="H1423" s="4">
        <f t="shared" si="45"/>
        <v>0.31999999999970896</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34729.31</v>
      </c>
      <c r="D1430" s="2">
        <f>'RAS-funkcijski'!E136</f>
        <v>30770.04</v>
      </c>
      <c r="E1430" s="2">
        <v>0</v>
      </c>
      <c r="F1430" s="2">
        <v>0</v>
      </c>
      <c r="G1430" s="4">
        <f t="shared" si="44"/>
        <v>12707.55948</v>
      </c>
      <c r="H1430" s="4">
        <f t="shared" si="45"/>
        <v>0.34999999999854481</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139</v>
      </c>
      <c r="D1432" s="2">
        <f>'RAS-funkcijski'!E138</f>
        <v>8490</v>
      </c>
      <c r="E1432" s="2">
        <v>0</v>
      </c>
      <c r="F1432" s="2">
        <v>0</v>
      </c>
      <c r="G1432" s="4">
        <f t="shared" ref="G1432:G1479" si="46">B1432/1000*C1432+B1432/500*D1432</f>
        <v>2293.9460000000004</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6282.83</v>
      </c>
      <c r="D1434" s="2">
        <f>'RAS-funkcijski'!E140</f>
        <v>5336.14</v>
      </c>
      <c r="E1434" s="2">
        <v>0</v>
      </c>
      <c r="F1434" s="2">
        <v>0</v>
      </c>
      <c r="G1434" s="4">
        <f t="shared" si="46"/>
        <v>2305.8949600000001</v>
      </c>
      <c r="H1434" s="4">
        <f t="shared" si="45"/>
        <v>0.31000000000040018</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740345.19000000018</v>
      </c>
      <c r="D1435" s="19">
        <f>'RAS-funkcijski'!E141</f>
        <v>1373867.35</v>
      </c>
      <c r="E1435" s="19">
        <v>0</v>
      </c>
      <c r="F1435" s="19">
        <v>0</v>
      </c>
      <c r="G1435" s="20">
        <f t="shared" si="46"/>
        <v>477866.94493000006</v>
      </c>
      <c r="H1435" s="20">
        <f t="shared" si="45"/>
        <v>0.54000000027008355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63553.06</v>
      </c>
      <c r="D1480" s="10"/>
      <c r="E1480" s="10">
        <v>0</v>
      </c>
      <c r="F1480" s="10">
        <v>0</v>
      </c>
      <c r="G1480" s="11">
        <f t="shared" ref="G1480:G1511" si="52">B1480/1000*C1480</f>
        <v>63.553060000000002</v>
      </c>
      <c r="H1480" s="11">
        <f t="shared" ref="H1480:H1511" si="53">ABS(C1480-ROUND(C1480,0))</f>
        <v>5.9999999997671694E-2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1349503.8399999996</v>
      </c>
      <c r="D1481" s="2">
        <v>0</v>
      </c>
      <c r="E1481" s="2">
        <v>0</v>
      </c>
      <c r="F1481" s="2">
        <v>0</v>
      </c>
      <c r="G1481" s="4">
        <f t="shared" si="52"/>
        <v>2699.0076799999993</v>
      </c>
      <c r="H1481" s="4">
        <f t="shared" si="53"/>
        <v>0.16000000038184226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1188873.3899999997</v>
      </c>
      <c r="D1483" s="2">
        <v>0</v>
      </c>
      <c r="E1483" s="2">
        <v>0</v>
      </c>
      <c r="F1483" s="2">
        <v>0</v>
      </c>
      <c r="G1483" s="4">
        <f t="shared" si="52"/>
        <v>4755.493559999999</v>
      </c>
      <c r="H1483" s="4">
        <f t="shared" si="53"/>
        <v>0.38999999966472387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54507.69</v>
      </c>
      <c r="D1484" s="2">
        <v>0</v>
      </c>
      <c r="E1484" s="2">
        <v>0</v>
      </c>
      <c r="F1484" s="2">
        <v>0</v>
      </c>
      <c r="G1484" s="4">
        <f t="shared" si="52"/>
        <v>272.53845000000001</v>
      </c>
      <c r="H1484" s="4">
        <f t="shared" si="53"/>
        <v>0.30999999999767169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954712.44</v>
      </c>
      <c r="D1485" s="2">
        <v>0</v>
      </c>
      <c r="E1485" s="2">
        <v>0</v>
      </c>
      <c r="F1485" s="2">
        <v>0</v>
      </c>
      <c r="G1485" s="4">
        <f t="shared" si="52"/>
        <v>5728.2746399999996</v>
      </c>
      <c r="H1485" s="4">
        <f t="shared" si="53"/>
        <v>0.43999999994412065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103531.19</v>
      </c>
      <c r="D1489" s="2">
        <v>0</v>
      </c>
      <c r="E1489" s="2">
        <v>0</v>
      </c>
      <c r="F1489" s="2">
        <v>0</v>
      </c>
      <c r="G1489" s="4">
        <f t="shared" si="52"/>
        <v>1035.3119000000002</v>
      </c>
      <c r="H1489" s="4">
        <f t="shared" si="53"/>
        <v>0.19000000000232831</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7128.13</v>
      </c>
      <c r="D1490" s="2">
        <v>0</v>
      </c>
      <c r="E1490" s="2">
        <v>0</v>
      </c>
      <c r="F1490" s="2">
        <v>0</v>
      </c>
      <c r="G1490" s="4">
        <f t="shared" si="52"/>
        <v>78.40943</v>
      </c>
      <c r="H1490" s="4">
        <f t="shared" si="53"/>
        <v>0.13000000000010914</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68993.94</v>
      </c>
      <c r="D1491" s="2">
        <v>0</v>
      </c>
      <c r="E1491" s="2">
        <v>0</v>
      </c>
      <c r="F1491" s="2">
        <v>0</v>
      </c>
      <c r="G1491" s="4">
        <f t="shared" si="52"/>
        <v>827.92728</v>
      </c>
      <c r="H1491" s="4">
        <f t="shared" si="53"/>
        <v>5.9999999997671694E-2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160630.45000000001</v>
      </c>
      <c r="D1492" s="2">
        <v>0</v>
      </c>
      <c r="E1492" s="2">
        <v>0</v>
      </c>
      <c r="F1492" s="2">
        <v>0</v>
      </c>
      <c r="G1492" s="4">
        <f t="shared" si="52"/>
        <v>2088.1958500000001</v>
      </c>
      <c r="H1492" s="4">
        <f t="shared" si="53"/>
        <v>0.45000000001164153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1296576.6299999999</v>
      </c>
      <c r="D1499" s="2">
        <v>0</v>
      </c>
      <c r="E1499" s="2">
        <v>0</v>
      </c>
      <c r="F1499" s="2">
        <v>0</v>
      </c>
      <c r="G1499" s="4">
        <f t="shared" si="52"/>
        <v>25931.532599999999</v>
      </c>
      <c r="H1499" s="4">
        <f t="shared" si="53"/>
        <v>0.37000000011175871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1144458.44</v>
      </c>
      <c r="D1501" s="2">
        <v>0</v>
      </c>
      <c r="E1501" s="2">
        <v>0</v>
      </c>
      <c r="F1501" s="2">
        <v>0</v>
      </c>
      <c r="G1501" s="4">
        <f t="shared" si="52"/>
        <v>25178.085679999997</v>
      </c>
      <c r="H1501" s="4">
        <f t="shared" si="53"/>
        <v>0.43999999994412065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62421.95</v>
      </c>
      <c r="D1502" s="2">
        <v>0</v>
      </c>
      <c r="E1502" s="2">
        <v>0</v>
      </c>
      <c r="F1502" s="2">
        <v>0</v>
      </c>
      <c r="G1502" s="4">
        <f t="shared" si="52"/>
        <v>1435.7048499999999</v>
      </c>
      <c r="H1502" s="4">
        <f t="shared" si="53"/>
        <v>5.0000000002910383E-2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912759.12</v>
      </c>
      <c r="D1503" s="2">
        <v>0</v>
      </c>
      <c r="E1503" s="2">
        <v>0</v>
      </c>
      <c r="F1503" s="2">
        <v>0</v>
      </c>
      <c r="G1503" s="4">
        <f t="shared" si="52"/>
        <v>21906.21888</v>
      </c>
      <c r="H1503" s="4">
        <f t="shared" si="53"/>
        <v>0.11999999999534339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99129.56</v>
      </c>
      <c r="D1507" s="2">
        <v>0</v>
      </c>
      <c r="E1507" s="2">
        <v>0</v>
      </c>
      <c r="F1507" s="2">
        <v>0</v>
      </c>
      <c r="G1507" s="4">
        <f t="shared" si="52"/>
        <v>2775.6276800000001</v>
      </c>
      <c r="H1507" s="4">
        <f t="shared" si="53"/>
        <v>0.44000000000232831</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1327.23</v>
      </c>
      <c r="D1508" s="2">
        <v>0</v>
      </c>
      <c r="E1508" s="2">
        <v>0</v>
      </c>
      <c r="F1508" s="2">
        <v>0</v>
      </c>
      <c r="G1508" s="4">
        <f t="shared" si="52"/>
        <v>38.489670000000004</v>
      </c>
      <c r="H1508" s="4">
        <f t="shared" si="53"/>
        <v>0.23000000000001819</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68820.58</v>
      </c>
      <c r="D1509" s="2">
        <v>0</v>
      </c>
      <c r="E1509" s="2">
        <v>0</v>
      </c>
      <c r="F1509" s="2">
        <v>0</v>
      </c>
      <c r="G1509" s="4">
        <f t="shared" si="52"/>
        <v>2064.6174000000001</v>
      </c>
      <c r="H1509" s="4">
        <f t="shared" si="53"/>
        <v>0.41999999999825377</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152118.19</v>
      </c>
      <c r="D1510" s="2">
        <v>0</v>
      </c>
      <c r="E1510" s="2">
        <v>0</v>
      </c>
      <c r="F1510" s="2">
        <v>0</v>
      </c>
      <c r="G1510" s="4">
        <f t="shared" si="52"/>
        <v>4715.6638899999998</v>
      </c>
      <c r="H1510" s="4">
        <f t="shared" si="53"/>
        <v>0.19000000000232831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116480.26999999979</v>
      </c>
      <c r="D1517" s="2">
        <v>0</v>
      </c>
      <c r="E1517" s="2">
        <v>0</v>
      </c>
      <c r="F1517" s="2">
        <v>0</v>
      </c>
      <c r="G1517" s="4">
        <f t="shared" si="54"/>
        <v>4426.2502599999916</v>
      </c>
      <c r="H1517" s="4">
        <f t="shared" si="55"/>
        <v>0.26999999978579581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116480.27</v>
      </c>
      <c r="D1576" s="2">
        <v>0</v>
      </c>
      <c r="E1576" s="2">
        <v>0</v>
      </c>
      <c r="F1576" s="2">
        <v>0</v>
      </c>
      <c r="G1576" s="4">
        <f t="shared" si="56"/>
        <v>11298.58619</v>
      </c>
      <c r="H1576" s="4">
        <f t="shared" si="57"/>
        <v>0.27000000000407454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102912.6</v>
      </c>
      <c r="D1578" s="2">
        <v>0</v>
      </c>
      <c r="E1578" s="2">
        <v>0</v>
      </c>
      <c r="F1578" s="2">
        <v>0</v>
      </c>
      <c r="G1578" s="4">
        <f t="shared" si="56"/>
        <v>10188.347400000001</v>
      </c>
      <c r="H1578" s="4">
        <f t="shared" si="57"/>
        <v>0.39999999999417923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13567.67</v>
      </c>
      <c r="D1579" s="2">
        <v>0</v>
      </c>
      <c r="E1579" s="2">
        <v>0</v>
      </c>
      <c r="F1579" s="2">
        <v>0</v>
      </c>
      <c r="G1579" s="4">
        <f t="shared" si="56"/>
        <v>1356.7670000000001</v>
      </c>
      <c r="H1579" s="4">
        <f t="shared" si="57"/>
        <v>0.32999999999992724</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M14" sqref="M14"/>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26985</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296" t="s">
        <v>28</v>
      </c>
      <c r="F7" s="299" t="s">
        <v>29</v>
      </c>
      <c r="G7" s="300"/>
      <c r="H7" s="44" t="str">
        <f>IF(OR(MAX(Skriveni!C2:F983)&gt;0,MIN(Skriveni!C2:F983)&lt;0),"DA","NE")</f>
        <v>DA</v>
      </c>
      <c r="I7" s="45" t="str">
        <f>IF(AND(H7="DA",Kont!E20&gt;0),Kont!E20,"Nema")</f>
        <v>Nema</v>
      </c>
      <c r="L7" s="7"/>
      <c r="M7" s="7"/>
      <c r="N7" s="7"/>
      <c r="O7" s="7"/>
      <c r="P7" s="7"/>
      <c r="Q7" s="7"/>
      <c r="R7" s="7"/>
      <c r="S7" s="7"/>
      <c r="T7" s="7"/>
      <c r="U7" s="7"/>
      <c r="V7" s="7"/>
      <c r="W7" s="7"/>
      <c r="X7" s="7"/>
    </row>
    <row r="8" spans="1:24" ht="12.75" customHeight="1" x14ac:dyDescent="0.25">
      <c r="A8" s="22"/>
      <c r="B8" s="37" t="s">
        <v>30</v>
      </c>
      <c r="C8" s="46" t="s">
        <v>31</v>
      </c>
      <c r="D8" s="22"/>
      <c r="E8" s="297"/>
      <c r="F8" s="288" t="s">
        <v>32</v>
      </c>
      <c r="G8" s="289"/>
      <c r="H8" s="47" t="str">
        <f>IF(OR(MAX(Skriveni!C984:D1298)&gt;0,MIN(Skriveni!C984:D1298)&lt;0),"DA","NE")</f>
        <v>DA</v>
      </c>
      <c r="I8" s="48" t="str">
        <f>IF(AND(H8="DA",Kont!E277&gt;0),Kont!E277,"Nema")</f>
        <v>Nema</v>
      </c>
      <c r="J8" s="7"/>
      <c r="L8" s="7"/>
      <c r="M8" s="7"/>
      <c r="N8" s="7"/>
      <c r="O8" s="7"/>
      <c r="P8" s="7"/>
      <c r="Q8" s="7"/>
      <c r="R8" s="7"/>
      <c r="S8" s="7"/>
      <c r="T8" s="7"/>
      <c r="U8" s="7"/>
      <c r="V8" s="7"/>
      <c r="W8" s="7"/>
      <c r="X8" s="7"/>
    </row>
    <row r="9" spans="1:24" ht="15" customHeight="1" x14ac:dyDescent="0.25">
      <c r="A9" s="22"/>
      <c r="B9" s="49"/>
      <c r="C9" s="50"/>
      <c r="D9" s="22"/>
      <c r="E9" s="297"/>
      <c r="F9" s="290" t="s">
        <v>33</v>
      </c>
      <c r="G9" s="291"/>
      <c r="H9" s="51" t="str">
        <f>IF(OR(MAX(Skriveni!C1299:D1435)&gt;0,MIN(Skriveni!C1299:D1435)&lt;0),"DA","NE")</f>
        <v>DA</v>
      </c>
      <c r="I9" s="52" t="str">
        <f>IF(AND(H9="DA",Kont!E316&gt;0),Kont!E316,"Nema")</f>
        <v>Nema</v>
      </c>
      <c r="J9" s="7"/>
      <c r="L9" s="7"/>
      <c r="M9" s="7"/>
      <c r="N9" s="7"/>
      <c r="O9" s="7"/>
      <c r="P9" s="7"/>
      <c r="Q9" s="7"/>
      <c r="R9" s="7"/>
      <c r="S9" s="7"/>
      <c r="T9" s="7"/>
      <c r="U9" s="7"/>
      <c r="V9" s="7"/>
      <c r="W9" s="7"/>
      <c r="X9" s="7"/>
    </row>
    <row r="10" spans="1:24" ht="12.75" customHeight="1" x14ac:dyDescent="0.25">
      <c r="A10" s="22"/>
      <c r="B10" s="37" t="s">
        <v>34</v>
      </c>
      <c r="C10" s="53">
        <v>23</v>
      </c>
      <c r="D10" s="22"/>
      <c r="E10" s="297"/>
      <c r="F10" s="288" t="s">
        <v>35</v>
      </c>
      <c r="G10" s="289"/>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7"/>
      <c r="L10" s="7"/>
      <c r="M10" s="7"/>
      <c r="N10" s="7"/>
      <c r="O10" s="7"/>
      <c r="P10" s="7"/>
      <c r="Q10" s="7"/>
      <c r="R10" s="7"/>
      <c r="S10" s="7"/>
      <c r="T10" s="7"/>
      <c r="U10" s="7"/>
      <c r="V10" s="7"/>
      <c r="W10" s="7"/>
      <c r="X10" s="7"/>
    </row>
    <row r="11" spans="1:24" ht="15" customHeight="1" x14ac:dyDescent="0.25">
      <c r="A11" s="22"/>
      <c r="B11" s="49"/>
      <c r="C11" s="50"/>
      <c r="D11" s="22"/>
      <c r="E11" s="298"/>
      <c r="F11" s="301" t="s">
        <v>36</v>
      </c>
      <c r="G11" s="302"/>
      <c r="H11" s="54" t="str">
        <f>IF(OR(MAX(Skriveni!C1480:C1580)&gt;0,MIN(Skriveni!C1480:C1580)&lt;0),"DA","NE")</f>
        <v>DA</v>
      </c>
      <c r="I11" s="55"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30" t="s">
        <v>39</v>
      </c>
      <c r="B15" s="306" t="s">
        <v>40</v>
      </c>
      <c r="C15" s="307"/>
      <c r="D15" s="307"/>
      <c r="E15" s="307"/>
      <c r="F15" s="308"/>
      <c r="G15" s="31" t="s">
        <v>41</v>
      </c>
      <c r="H15" s="31" t="s">
        <v>42</v>
      </c>
      <c r="I15" s="32"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835475.5199999999</v>
      </c>
      <c r="I16" s="58">
        <f>'PR-RAS'!E6</f>
        <v>2076067.3699999999</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518856.76</v>
      </c>
      <c r="I17" s="58">
        <f>'PR-RAS'!E151</f>
        <v>1181638.71</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61285.460000000006</v>
      </c>
      <c r="I18" s="58">
        <f>'PR-RAS'!E645</f>
        <v>763485.47999999963</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2137716.3500000006</v>
      </c>
      <c r="I20" s="64">
        <f>BILANCA!E7</f>
        <v>2093748.98</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400442.31000000006</v>
      </c>
      <c r="I21" s="67">
        <f>BILANCA!E68</f>
        <v>1351165.7499999998</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65437.72</v>
      </c>
      <c r="I22" s="67">
        <f>BILANCA!E176</f>
        <v>118364.93000000001</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2472720.94</v>
      </c>
      <c r="I23" s="70">
        <f>BILANCA!E237</f>
        <v>3326549.8000000003</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188175.34000000003</v>
      </c>
      <c r="I24" s="64">
        <f>'RAS-funkcijski'!E5</f>
        <v>223971.02</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600.57000000000005</v>
      </c>
      <c r="I25" s="67">
        <f>'RAS-funkcijski'!E35</f>
        <v>126.32</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101358.92</v>
      </c>
      <c r="I27" s="67">
        <f>'RAS-funkcijski'!E114</f>
        <v>121301.25</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740345.19000000018</v>
      </c>
      <c r="I28" s="72">
        <f>'RAS-funkcijski'!E141</f>
        <v>1373867.35</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63553.06</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116480.26999999979</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116480.27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B292" sqref="B292"/>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2" t="s">
        <v>58</v>
      </c>
      <c r="D6" s="106">
        <f>D7+D44+D50+D82+D106+D124+D133+D139</f>
        <v>835475.5199999999</v>
      </c>
      <c r="E6" s="106">
        <f>E7+E44+E50+E82+E106+E124+E133+E139</f>
        <v>2076067.3699999999</v>
      </c>
      <c r="F6" s="86">
        <f t="shared" ref="F6:F69" si="0">IF(D6&lt;&gt;0,IF(E6/D6&gt;=100,"&gt;&gt;100",E6/D6*100),"-")</f>
        <v>248.48931181131437</v>
      </c>
    </row>
    <row r="7" spans="1:25" s="1" customFormat="1" ht="12.75" customHeight="1" x14ac:dyDescent="0.2">
      <c r="A7" s="83" t="s">
        <v>60</v>
      </c>
      <c r="B7" s="84" t="s">
        <v>61</v>
      </c>
      <c r="C7" s="82" t="s">
        <v>60</v>
      </c>
      <c r="D7" s="106">
        <f>D8+D17+D23+D29+D37+D40</f>
        <v>375089.74</v>
      </c>
      <c r="E7" s="106">
        <f>E8+E17+E23+E29+E37+E40</f>
        <v>541565.27</v>
      </c>
      <c r="F7" s="86">
        <f t="shared" si="0"/>
        <v>144.38285355392551</v>
      </c>
    </row>
    <row r="8" spans="1:25" s="1" customFormat="1" ht="12.75" customHeight="1" x14ac:dyDescent="0.2">
      <c r="A8" s="83" t="s">
        <v>62</v>
      </c>
      <c r="B8" s="84" t="s">
        <v>63</v>
      </c>
      <c r="C8" s="82" t="s">
        <v>62</v>
      </c>
      <c r="D8" s="106">
        <f>SUM(D9:D14)-D15-D16</f>
        <v>355749.52999999997</v>
      </c>
      <c r="E8" s="106">
        <f>SUM(E9:E14)-E15-E16</f>
        <v>501344.57</v>
      </c>
      <c r="F8" s="86">
        <f t="shared" si="0"/>
        <v>140.92627754139269</v>
      </c>
    </row>
    <row r="9" spans="1:25" s="1" customFormat="1" ht="12.75" customHeight="1" x14ac:dyDescent="0.2">
      <c r="A9" s="83" t="s">
        <v>64</v>
      </c>
      <c r="B9" s="84" t="s">
        <v>65</v>
      </c>
      <c r="C9" s="82" t="s">
        <v>64</v>
      </c>
      <c r="D9" s="85">
        <v>353676.87</v>
      </c>
      <c r="E9" s="85">
        <v>501344.57</v>
      </c>
      <c r="F9" s="86">
        <f t="shared" si="0"/>
        <v>141.75215076971247</v>
      </c>
    </row>
    <row r="10" spans="1:25" s="1" customFormat="1" ht="12.75" customHeight="1" x14ac:dyDescent="0.2">
      <c r="A10" s="83" t="s">
        <v>66</v>
      </c>
      <c r="B10" s="84" t="s">
        <v>67</v>
      </c>
      <c r="C10" s="82" t="s">
        <v>66</v>
      </c>
      <c r="D10" s="85">
        <v>0</v>
      </c>
      <c r="E10" s="85">
        <v>0</v>
      </c>
      <c r="F10" s="86" t="str">
        <f t="shared" si="0"/>
        <v>-</v>
      </c>
    </row>
    <row r="11" spans="1:25" s="1" customFormat="1" ht="12.75" customHeight="1" x14ac:dyDescent="0.2">
      <c r="A11" s="83" t="s">
        <v>68</v>
      </c>
      <c r="B11" s="84" t="s">
        <v>69</v>
      </c>
      <c r="C11" s="82" t="s">
        <v>68</v>
      </c>
      <c r="D11" s="85">
        <v>0</v>
      </c>
      <c r="E11" s="85">
        <v>0</v>
      </c>
      <c r="F11" s="86" t="str">
        <f t="shared" si="0"/>
        <v>-</v>
      </c>
    </row>
    <row r="12" spans="1:25" s="1" customFormat="1" ht="12.75" customHeight="1" x14ac:dyDescent="0.2">
      <c r="A12" s="83" t="s">
        <v>70</v>
      </c>
      <c r="B12" s="84" t="s">
        <v>71</v>
      </c>
      <c r="C12" s="82" t="s">
        <v>70</v>
      </c>
      <c r="D12" s="85">
        <v>0</v>
      </c>
      <c r="E12" s="85">
        <v>0</v>
      </c>
      <c r="F12" s="86" t="str">
        <f t="shared" si="0"/>
        <v>-</v>
      </c>
    </row>
    <row r="13" spans="1:25" s="1" customFormat="1" ht="12.75" customHeight="1" x14ac:dyDescent="0.2">
      <c r="A13" s="83" t="s">
        <v>72</v>
      </c>
      <c r="B13" s="84" t="s">
        <v>73</v>
      </c>
      <c r="C13" s="82" t="s">
        <v>72</v>
      </c>
      <c r="D13" s="85">
        <v>2072.66</v>
      </c>
      <c r="E13" s="85">
        <v>0</v>
      </c>
      <c r="F13" s="86">
        <f t="shared" si="0"/>
        <v>0</v>
      </c>
    </row>
    <row r="14" spans="1:25" s="1" customFormat="1" ht="12.75" customHeight="1" x14ac:dyDescent="0.2">
      <c r="A14" s="83" t="s">
        <v>74</v>
      </c>
      <c r="B14" s="84" t="s">
        <v>75</v>
      </c>
      <c r="C14" s="82" t="s">
        <v>74</v>
      </c>
      <c r="D14" s="85">
        <v>0</v>
      </c>
      <c r="E14" s="85">
        <v>0</v>
      </c>
      <c r="F14" s="86" t="str">
        <f t="shared" si="0"/>
        <v>-</v>
      </c>
    </row>
    <row r="15" spans="1:25" s="1" customFormat="1" ht="12.75" customHeight="1" x14ac:dyDescent="0.2">
      <c r="A15" s="83" t="s">
        <v>76</v>
      </c>
      <c r="B15" s="84" t="s">
        <v>77</v>
      </c>
      <c r="C15" s="82" t="s">
        <v>76</v>
      </c>
      <c r="D15" s="85">
        <v>0</v>
      </c>
      <c r="E15" s="85">
        <v>0</v>
      </c>
      <c r="F15" s="86" t="str">
        <f t="shared" si="0"/>
        <v>-</v>
      </c>
    </row>
    <row r="16" spans="1:25" s="1" customFormat="1" ht="12.75" customHeight="1" x14ac:dyDescent="0.2">
      <c r="A16" s="83" t="s">
        <v>78</v>
      </c>
      <c r="B16" s="84" t="s">
        <v>79</v>
      </c>
      <c r="C16" s="82" t="s">
        <v>78</v>
      </c>
      <c r="D16" s="85">
        <v>0</v>
      </c>
      <c r="E16" s="85">
        <v>0</v>
      </c>
      <c r="F16" s="86" t="str">
        <f t="shared" si="0"/>
        <v>-</v>
      </c>
    </row>
    <row r="17" spans="1:6" s="1" customFormat="1" ht="12.75" customHeight="1" x14ac:dyDescent="0.2">
      <c r="A17" s="83" t="s">
        <v>80</v>
      </c>
      <c r="B17" s="84" t="s">
        <v>81</v>
      </c>
      <c r="C17" s="82" t="s">
        <v>80</v>
      </c>
      <c r="D17" s="106">
        <f>SUM(D18:D21)-D22</f>
        <v>0</v>
      </c>
      <c r="E17" s="106">
        <f>SUM(E18:E21)-E22</f>
        <v>0</v>
      </c>
      <c r="F17" s="86" t="str">
        <f t="shared" si="0"/>
        <v>-</v>
      </c>
    </row>
    <row r="18" spans="1:6" s="1" customFormat="1" ht="12.75" customHeight="1" x14ac:dyDescent="0.2">
      <c r="A18" s="83" t="s">
        <v>82</v>
      </c>
      <c r="B18" s="84" t="s">
        <v>83</v>
      </c>
      <c r="C18" s="82" t="s">
        <v>82</v>
      </c>
      <c r="D18" s="85">
        <v>0</v>
      </c>
      <c r="E18" s="85">
        <v>0</v>
      </c>
      <c r="F18" s="86" t="str">
        <f t="shared" si="0"/>
        <v>-</v>
      </c>
    </row>
    <row r="19" spans="1:6" s="1" customFormat="1" ht="12.75" customHeight="1" x14ac:dyDescent="0.2">
      <c r="A19" s="83" t="s">
        <v>84</v>
      </c>
      <c r="B19" s="84" t="s">
        <v>85</v>
      </c>
      <c r="C19" s="82" t="s">
        <v>84</v>
      </c>
      <c r="D19" s="85">
        <v>0</v>
      </c>
      <c r="E19" s="85">
        <v>0</v>
      </c>
      <c r="F19" s="86" t="str">
        <f t="shared" si="0"/>
        <v>-</v>
      </c>
    </row>
    <row r="20" spans="1:6" s="1" customFormat="1" ht="12.75" customHeight="1" x14ac:dyDescent="0.2">
      <c r="A20" s="83" t="s">
        <v>86</v>
      </c>
      <c r="B20" s="107" t="s">
        <v>87</v>
      </c>
      <c r="C20" s="82" t="s">
        <v>86</v>
      </c>
      <c r="D20" s="85">
        <v>0</v>
      </c>
      <c r="E20" s="85">
        <v>0</v>
      </c>
      <c r="F20" s="86" t="str">
        <f t="shared" si="0"/>
        <v>-</v>
      </c>
    </row>
    <row r="21" spans="1:6" s="1" customFormat="1" ht="12.75" customHeight="1" x14ac:dyDescent="0.2">
      <c r="A21" s="83" t="s">
        <v>88</v>
      </c>
      <c r="B21" s="84" t="s">
        <v>89</v>
      </c>
      <c r="C21" s="82" t="s">
        <v>88</v>
      </c>
      <c r="D21" s="85">
        <v>0</v>
      </c>
      <c r="E21" s="85">
        <v>0</v>
      </c>
      <c r="F21" s="86" t="str">
        <f t="shared" si="0"/>
        <v>-</v>
      </c>
    </row>
    <row r="22" spans="1:6" s="1" customFormat="1" ht="12.75" customHeight="1" x14ac:dyDescent="0.2">
      <c r="A22" s="83" t="s">
        <v>90</v>
      </c>
      <c r="B22" s="84" t="s">
        <v>91</v>
      </c>
      <c r="C22" s="82" t="s">
        <v>90</v>
      </c>
      <c r="D22" s="85">
        <v>0</v>
      </c>
      <c r="E22" s="85">
        <v>0</v>
      </c>
      <c r="F22" s="86" t="str">
        <f t="shared" si="0"/>
        <v>-</v>
      </c>
    </row>
    <row r="23" spans="1:6" s="1" customFormat="1" ht="12.75" customHeight="1" x14ac:dyDescent="0.2">
      <c r="A23" s="83" t="s">
        <v>92</v>
      </c>
      <c r="B23" s="84" t="s">
        <v>93</v>
      </c>
      <c r="C23" s="82" t="s">
        <v>92</v>
      </c>
      <c r="D23" s="106">
        <f>SUM(D24:D28)</f>
        <v>15105.68</v>
      </c>
      <c r="E23" s="106">
        <f>SUM(E24:E28)</f>
        <v>35261.96</v>
      </c>
      <c r="F23" s="86">
        <f t="shared" si="0"/>
        <v>233.43510520545911</v>
      </c>
    </row>
    <row r="24" spans="1:6" s="1" customFormat="1" ht="12.75" customHeight="1" x14ac:dyDescent="0.2">
      <c r="A24" s="83" t="s">
        <v>94</v>
      </c>
      <c r="B24" s="84" t="s">
        <v>95</v>
      </c>
      <c r="C24" s="82" t="s">
        <v>94</v>
      </c>
      <c r="D24" s="85">
        <v>4026.01</v>
      </c>
      <c r="E24" s="85">
        <v>3560.37</v>
      </c>
      <c r="F24" s="86">
        <f t="shared" si="0"/>
        <v>88.434206571767078</v>
      </c>
    </row>
    <row r="25" spans="1:6" s="1" customFormat="1" ht="12.75" customHeight="1" x14ac:dyDescent="0.2">
      <c r="A25" s="83" t="s">
        <v>96</v>
      </c>
      <c r="B25" s="84" t="s">
        <v>97</v>
      </c>
      <c r="C25" s="82" t="s">
        <v>96</v>
      </c>
      <c r="D25" s="85">
        <v>0</v>
      </c>
      <c r="E25" s="85">
        <v>0</v>
      </c>
      <c r="F25" s="86" t="str">
        <f t="shared" si="0"/>
        <v>-</v>
      </c>
    </row>
    <row r="26" spans="1:6" s="1" customFormat="1" ht="12.75" customHeight="1" x14ac:dyDescent="0.2">
      <c r="A26" s="83" t="s">
        <v>98</v>
      </c>
      <c r="B26" s="84" t="s">
        <v>99</v>
      </c>
      <c r="C26" s="82" t="s">
        <v>98</v>
      </c>
      <c r="D26" s="85">
        <v>0</v>
      </c>
      <c r="E26" s="85">
        <v>0</v>
      </c>
      <c r="F26" s="86" t="str">
        <f t="shared" si="0"/>
        <v>-</v>
      </c>
    </row>
    <row r="27" spans="1:6" s="1" customFormat="1" ht="12.75" customHeight="1" x14ac:dyDescent="0.2">
      <c r="A27" s="83" t="s">
        <v>100</v>
      </c>
      <c r="B27" s="84" t="s">
        <v>101</v>
      </c>
      <c r="C27" s="82" t="s">
        <v>100</v>
      </c>
      <c r="D27" s="85">
        <v>11079.67</v>
      </c>
      <c r="E27" s="85">
        <v>31701.59</v>
      </c>
      <c r="F27" s="86">
        <f t="shared" si="0"/>
        <v>286.12395495533713</v>
      </c>
    </row>
    <row r="28" spans="1:6" s="1" customFormat="1" ht="12.75" customHeight="1" x14ac:dyDescent="0.2">
      <c r="A28" s="83" t="s">
        <v>102</v>
      </c>
      <c r="B28" s="84" t="s">
        <v>103</v>
      </c>
      <c r="C28" s="82" t="s">
        <v>102</v>
      </c>
      <c r="D28" s="85">
        <v>0</v>
      </c>
      <c r="E28" s="85">
        <v>0</v>
      </c>
      <c r="F28" s="86" t="str">
        <f t="shared" si="0"/>
        <v>-</v>
      </c>
    </row>
    <row r="29" spans="1:6" s="1" customFormat="1" ht="12.75" customHeight="1" x14ac:dyDescent="0.2">
      <c r="A29" s="83" t="s">
        <v>104</v>
      </c>
      <c r="B29" s="84" t="s">
        <v>105</v>
      </c>
      <c r="C29" s="82" t="s">
        <v>104</v>
      </c>
      <c r="D29" s="106">
        <f>SUM(D30:D36)</f>
        <v>4234.53</v>
      </c>
      <c r="E29" s="106">
        <f>SUM(E30:E36)</f>
        <v>4958.74</v>
      </c>
      <c r="F29" s="86">
        <f t="shared" si="0"/>
        <v>117.10248835171791</v>
      </c>
    </row>
    <row r="30" spans="1:6" s="1" customFormat="1" ht="12.75" customHeight="1" x14ac:dyDescent="0.2">
      <c r="A30" s="83" t="s">
        <v>106</v>
      </c>
      <c r="B30" s="84" t="s">
        <v>107</v>
      </c>
      <c r="C30" s="82" t="s">
        <v>106</v>
      </c>
      <c r="D30" s="85">
        <v>0</v>
      </c>
      <c r="E30" s="85">
        <v>0</v>
      </c>
      <c r="F30" s="86" t="str">
        <f t="shared" si="0"/>
        <v>-</v>
      </c>
    </row>
    <row r="31" spans="1:6" s="1" customFormat="1" ht="12.75" customHeight="1" x14ac:dyDescent="0.2">
      <c r="A31" s="83" t="s">
        <v>108</v>
      </c>
      <c r="B31" s="84" t="s">
        <v>109</v>
      </c>
      <c r="C31" s="82" t="s">
        <v>108</v>
      </c>
      <c r="D31" s="85">
        <v>4234.53</v>
      </c>
      <c r="E31" s="85">
        <v>4958.74</v>
      </c>
      <c r="F31" s="86">
        <f t="shared" si="0"/>
        <v>117.10248835171791</v>
      </c>
    </row>
    <row r="32" spans="1:6" s="1" customFormat="1" ht="12.75" customHeight="1" x14ac:dyDescent="0.2">
      <c r="A32" s="83" t="s">
        <v>110</v>
      </c>
      <c r="B32" s="84" t="s">
        <v>111</v>
      </c>
      <c r="C32" s="82" t="s">
        <v>110</v>
      </c>
      <c r="D32" s="85">
        <v>0</v>
      </c>
      <c r="E32" s="85">
        <v>0</v>
      </c>
      <c r="F32" s="86" t="str">
        <f t="shared" si="0"/>
        <v>-</v>
      </c>
    </row>
    <row r="33" spans="1:6" s="1" customFormat="1" ht="12.75" customHeight="1" x14ac:dyDescent="0.2">
      <c r="A33" s="83" t="s">
        <v>112</v>
      </c>
      <c r="B33" s="84" t="s">
        <v>113</v>
      </c>
      <c r="C33" s="82" t="s">
        <v>112</v>
      </c>
      <c r="D33" s="85">
        <v>0</v>
      </c>
      <c r="E33" s="85">
        <v>0</v>
      </c>
      <c r="F33" s="86" t="str">
        <f t="shared" si="0"/>
        <v>-</v>
      </c>
    </row>
    <row r="34" spans="1:6" s="1" customFormat="1" ht="12.75" customHeight="1" x14ac:dyDescent="0.2">
      <c r="A34" s="83" t="s">
        <v>114</v>
      </c>
      <c r="B34" s="84" t="s">
        <v>115</v>
      </c>
      <c r="C34" s="82" t="s">
        <v>114</v>
      </c>
      <c r="D34" s="85">
        <v>0</v>
      </c>
      <c r="E34" s="85">
        <v>0</v>
      </c>
      <c r="F34" s="86" t="str">
        <f t="shared" si="0"/>
        <v>-</v>
      </c>
    </row>
    <row r="35" spans="1:6" s="1" customFormat="1" ht="12.75" customHeight="1" x14ac:dyDescent="0.2">
      <c r="A35" s="83" t="s">
        <v>116</v>
      </c>
      <c r="B35" s="84" t="s">
        <v>117</v>
      </c>
      <c r="C35" s="82" t="s">
        <v>116</v>
      </c>
      <c r="D35" s="85">
        <v>0</v>
      </c>
      <c r="E35" s="85">
        <v>0</v>
      </c>
      <c r="F35" s="86" t="str">
        <f t="shared" si="0"/>
        <v>-</v>
      </c>
    </row>
    <row r="36" spans="1:6" s="1" customFormat="1" ht="12.75" customHeight="1" x14ac:dyDescent="0.2">
      <c r="A36" s="83" t="s">
        <v>118</v>
      </c>
      <c r="B36" s="84" t="s">
        <v>119</v>
      </c>
      <c r="C36" s="82" t="s">
        <v>118</v>
      </c>
      <c r="D36" s="85">
        <v>0</v>
      </c>
      <c r="E36" s="85">
        <v>0</v>
      </c>
      <c r="F36" s="86" t="str">
        <f t="shared" si="0"/>
        <v>-</v>
      </c>
    </row>
    <row r="37" spans="1:6" s="1" customFormat="1" ht="12.75" customHeight="1" x14ac:dyDescent="0.2">
      <c r="A37" s="83" t="s">
        <v>120</v>
      </c>
      <c r="B37" s="84" t="s">
        <v>121</v>
      </c>
      <c r="C37" s="82" t="s">
        <v>120</v>
      </c>
      <c r="D37" s="106">
        <f>SUM(D38:D39)</f>
        <v>0</v>
      </c>
      <c r="E37" s="106">
        <f>SUM(E38:E39)</f>
        <v>0</v>
      </c>
      <c r="F37" s="86" t="str">
        <f t="shared" si="0"/>
        <v>-</v>
      </c>
    </row>
    <row r="38" spans="1:6" s="1" customFormat="1" ht="12.75" customHeight="1" x14ac:dyDescent="0.2">
      <c r="A38" s="83" t="s">
        <v>122</v>
      </c>
      <c r="B38" s="84" t="s">
        <v>123</v>
      </c>
      <c r="C38" s="82" t="s">
        <v>122</v>
      </c>
      <c r="D38" s="85">
        <v>0</v>
      </c>
      <c r="E38" s="85">
        <v>0</v>
      </c>
      <c r="F38" s="86" t="str">
        <f t="shared" si="0"/>
        <v>-</v>
      </c>
    </row>
    <row r="39" spans="1:6" s="1" customFormat="1" ht="12.75" customHeight="1" x14ac:dyDescent="0.2">
      <c r="A39" s="83" t="s">
        <v>124</v>
      </c>
      <c r="B39" s="84" t="s">
        <v>125</v>
      </c>
      <c r="C39" s="82" t="s">
        <v>124</v>
      </c>
      <c r="D39" s="85">
        <v>0</v>
      </c>
      <c r="E39" s="85">
        <v>0</v>
      </c>
      <c r="F39" s="86" t="str">
        <f t="shared" si="0"/>
        <v>-</v>
      </c>
    </row>
    <row r="40" spans="1:6" s="1" customFormat="1" ht="12.75" customHeight="1" x14ac:dyDescent="0.2">
      <c r="A40" s="83" t="s">
        <v>126</v>
      </c>
      <c r="B40" s="84" t="s">
        <v>127</v>
      </c>
      <c r="C40" s="82" t="s">
        <v>126</v>
      </c>
      <c r="D40" s="106">
        <f>SUM(D41:D43)</f>
        <v>0</v>
      </c>
      <c r="E40" s="106">
        <f>SUM(E41:E43)</f>
        <v>0</v>
      </c>
      <c r="F40" s="86" t="str">
        <f t="shared" si="0"/>
        <v>-</v>
      </c>
    </row>
    <row r="41" spans="1:6" s="1" customFormat="1" ht="12.75" customHeight="1" x14ac:dyDescent="0.2">
      <c r="A41" s="83" t="s">
        <v>128</v>
      </c>
      <c r="B41" s="84" t="s">
        <v>129</v>
      </c>
      <c r="C41" s="82" t="s">
        <v>128</v>
      </c>
      <c r="D41" s="85">
        <v>0</v>
      </c>
      <c r="E41" s="85">
        <v>0</v>
      </c>
      <c r="F41" s="86" t="str">
        <f t="shared" si="0"/>
        <v>-</v>
      </c>
    </row>
    <row r="42" spans="1:6" s="1" customFormat="1" ht="12.75" customHeight="1" x14ac:dyDescent="0.2">
      <c r="A42" s="83" t="s">
        <v>130</v>
      </c>
      <c r="B42" s="84" t="s">
        <v>131</v>
      </c>
      <c r="C42" s="82" t="s">
        <v>130</v>
      </c>
      <c r="D42" s="85">
        <v>0</v>
      </c>
      <c r="E42" s="85">
        <v>0</v>
      </c>
      <c r="F42" s="86" t="str">
        <f t="shared" si="0"/>
        <v>-</v>
      </c>
    </row>
    <row r="43" spans="1:6" s="1" customFormat="1" ht="12.75" customHeight="1" x14ac:dyDescent="0.2">
      <c r="A43" s="83" t="s">
        <v>132</v>
      </c>
      <c r="B43" s="84" t="s">
        <v>133</v>
      </c>
      <c r="C43" s="82" t="s">
        <v>132</v>
      </c>
      <c r="D43" s="85">
        <v>0</v>
      </c>
      <c r="E43" s="85">
        <v>0</v>
      </c>
      <c r="F43" s="86" t="str">
        <f t="shared" si="0"/>
        <v>-</v>
      </c>
    </row>
    <row r="44" spans="1:6" s="1" customFormat="1" ht="12.75" customHeight="1" x14ac:dyDescent="0.2">
      <c r="A44" s="83" t="s">
        <v>134</v>
      </c>
      <c r="B44" s="84" t="s">
        <v>135</v>
      </c>
      <c r="C44" s="82" t="s">
        <v>134</v>
      </c>
      <c r="D44" s="106">
        <f>D45+D48+D49</f>
        <v>0</v>
      </c>
      <c r="E44" s="106">
        <f>E45+E48+E49</f>
        <v>0</v>
      </c>
      <c r="F44" s="86" t="str">
        <f t="shared" si="0"/>
        <v>-</v>
      </c>
    </row>
    <row r="45" spans="1:6" s="1" customFormat="1" ht="12.75" customHeight="1" x14ac:dyDescent="0.2">
      <c r="A45" s="83" t="s">
        <v>136</v>
      </c>
      <c r="B45" s="84" t="s">
        <v>137</v>
      </c>
      <c r="C45" s="82" t="s">
        <v>136</v>
      </c>
      <c r="D45" s="106">
        <f>SUM(D46:D47)</f>
        <v>0</v>
      </c>
      <c r="E45" s="106">
        <f>SUM(E46:E47)</f>
        <v>0</v>
      </c>
      <c r="F45" s="86" t="str">
        <f t="shared" si="0"/>
        <v>-</v>
      </c>
    </row>
    <row r="46" spans="1:6" s="1" customFormat="1" ht="12.75" customHeight="1" x14ac:dyDescent="0.2">
      <c r="A46" s="83" t="s">
        <v>138</v>
      </c>
      <c r="B46" s="84" t="s">
        <v>139</v>
      </c>
      <c r="C46" s="82" t="s">
        <v>138</v>
      </c>
      <c r="D46" s="85">
        <v>0</v>
      </c>
      <c r="E46" s="85">
        <v>0</v>
      </c>
      <c r="F46" s="86" t="str">
        <f t="shared" si="0"/>
        <v>-</v>
      </c>
    </row>
    <row r="47" spans="1:6" s="1" customFormat="1" ht="12.75" customHeight="1" x14ac:dyDescent="0.2">
      <c r="A47" s="83" t="s">
        <v>140</v>
      </c>
      <c r="B47" s="84" t="s">
        <v>141</v>
      </c>
      <c r="C47" s="82" t="s">
        <v>140</v>
      </c>
      <c r="D47" s="85">
        <v>0</v>
      </c>
      <c r="E47" s="85">
        <v>0</v>
      </c>
      <c r="F47" s="86" t="str">
        <f t="shared" si="0"/>
        <v>-</v>
      </c>
    </row>
    <row r="48" spans="1:6" s="1" customFormat="1" ht="12.75" customHeight="1" x14ac:dyDescent="0.2">
      <c r="A48" s="83" t="s">
        <v>142</v>
      </c>
      <c r="B48" s="84" t="s">
        <v>143</v>
      </c>
      <c r="C48" s="82" t="s">
        <v>142</v>
      </c>
      <c r="D48" s="85">
        <v>0</v>
      </c>
      <c r="E48" s="85">
        <v>0</v>
      </c>
      <c r="F48" s="86" t="str">
        <f t="shared" si="0"/>
        <v>-</v>
      </c>
    </row>
    <row r="49" spans="1:6" s="1" customFormat="1" ht="12.75" customHeight="1" x14ac:dyDescent="0.2">
      <c r="A49" s="83" t="s">
        <v>144</v>
      </c>
      <c r="B49" s="84" t="s">
        <v>145</v>
      </c>
      <c r="C49" s="82" t="s">
        <v>144</v>
      </c>
      <c r="D49" s="85">
        <v>0</v>
      </c>
      <c r="E49" s="85">
        <v>0</v>
      </c>
      <c r="F49" s="86" t="str">
        <f t="shared" si="0"/>
        <v>-</v>
      </c>
    </row>
    <row r="50" spans="1:6" s="1" customFormat="1" ht="24" customHeight="1" x14ac:dyDescent="0.2">
      <c r="A50" s="83" t="s">
        <v>146</v>
      </c>
      <c r="B50" s="108" t="s">
        <v>147</v>
      </c>
      <c r="C50" s="82" t="s">
        <v>146</v>
      </c>
      <c r="D50" s="106">
        <f>D51+D54+D59+D62+D65+D68+D71+D74+D77</f>
        <v>215708.66999999998</v>
      </c>
      <c r="E50" s="106">
        <f>E51+E54+E59+E62+E65+E68+E71+E74+E77</f>
        <v>723900.88</v>
      </c>
      <c r="F50" s="86">
        <f t="shared" si="0"/>
        <v>335.59192590636252</v>
      </c>
    </row>
    <row r="51" spans="1:6" s="1" customFormat="1" ht="12.75" customHeight="1" x14ac:dyDescent="0.2">
      <c r="A51" s="83" t="s">
        <v>148</v>
      </c>
      <c r="B51" s="108" t="s">
        <v>149</v>
      </c>
      <c r="C51" s="82" t="s">
        <v>148</v>
      </c>
      <c r="D51" s="106">
        <f>D52+D53</f>
        <v>0</v>
      </c>
      <c r="E51" s="106">
        <f>E52+E53</f>
        <v>0</v>
      </c>
      <c r="F51" s="86" t="str">
        <f t="shared" si="0"/>
        <v>-</v>
      </c>
    </row>
    <row r="52" spans="1:6" s="1" customFormat="1" ht="12.75" customHeight="1" x14ac:dyDescent="0.2">
      <c r="A52" s="83" t="s">
        <v>150</v>
      </c>
      <c r="B52" s="108" t="s">
        <v>151</v>
      </c>
      <c r="C52" s="82" t="s">
        <v>150</v>
      </c>
      <c r="D52" s="85">
        <v>0</v>
      </c>
      <c r="E52" s="85">
        <v>0</v>
      </c>
      <c r="F52" s="86" t="str">
        <f t="shared" si="0"/>
        <v>-</v>
      </c>
    </row>
    <row r="53" spans="1:6" s="1" customFormat="1" ht="12.75" customHeight="1" x14ac:dyDescent="0.2">
      <c r="A53" s="83" t="s">
        <v>152</v>
      </c>
      <c r="B53" s="108" t="s">
        <v>153</v>
      </c>
      <c r="C53" s="82" t="s">
        <v>152</v>
      </c>
      <c r="D53" s="85">
        <v>0</v>
      </c>
      <c r="E53" s="85">
        <v>0</v>
      </c>
      <c r="F53" s="86" t="str">
        <f t="shared" si="0"/>
        <v>-</v>
      </c>
    </row>
    <row r="54" spans="1:6" s="1" customFormat="1" ht="24" customHeight="1" x14ac:dyDescent="0.2">
      <c r="A54" s="83" t="s">
        <v>154</v>
      </c>
      <c r="B54" s="108" t="s">
        <v>155</v>
      </c>
      <c r="C54" s="82" t="s">
        <v>154</v>
      </c>
      <c r="D54" s="106">
        <f>SUM(D55:D58)</f>
        <v>0</v>
      </c>
      <c r="E54" s="106">
        <f>SUM(E55:E58)</f>
        <v>0</v>
      </c>
      <c r="F54" s="86" t="str">
        <f t="shared" si="0"/>
        <v>-</v>
      </c>
    </row>
    <row r="55" spans="1:6" s="1" customFormat="1" ht="12.75" customHeight="1" x14ac:dyDescent="0.2">
      <c r="A55" s="83" t="s">
        <v>156</v>
      </c>
      <c r="B55" s="108" t="s">
        <v>157</v>
      </c>
      <c r="C55" s="82" t="s">
        <v>156</v>
      </c>
      <c r="D55" s="85">
        <v>0</v>
      </c>
      <c r="E55" s="85">
        <v>0</v>
      </c>
      <c r="F55" s="86" t="str">
        <f t="shared" si="0"/>
        <v>-</v>
      </c>
    </row>
    <row r="56" spans="1:6" s="1" customFormat="1" ht="12.75" customHeight="1" x14ac:dyDescent="0.2">
      <c r="A56" s="83" t="s">
        <v>158</v>
      </c>
      <c r="B56" s="108" t="s">
        <v>159</v>
      </c>
      <c r="C56" s="82" t="s">
        <v>158</v>
      </c>
      <c r="D56" s="85">
        <v>0</v>
      </c>
      <c r="E56" s="85">
        <v>0</v>
      </c>
      <c r="F56" s="86" t="str">
        <f t="shared" si="0"/>
        <v>-</v>
      </c>
    </row>
    <row r="57" spans="1:6" s="1" customFormat="1" ht="12.75" customHeight="1" x14ac:dyDescent="0.2">
      <c r="A57" s="83" t="s">
        <v>160</v>
      </c>
      <c r="B57" s="108" t="s">
        <v>161</v>
      </c>
      <c r="C57" s="82" t="s">
        <v>160</v>
      </c>
      <c r="D57" s="85">
        <v>0</v>
      </c>
      <c r="E57" s="85">
        <v>0</v>
      </c>
      <c r="F57" s="86" t="str">
        <f t="shared" si="0"/>
        <v>-</v>
      </c>
    </row>
    <row r="58" spans="1:6" s="1" customFormat="1" ht="12.75" customHeight="1" x14ac:dyDescent="0.2">
      <c r="A58" s="83" t="s">
        <v>162</v>
      </c>
      <c r="B58" s="108" t="s">
        <v>163</v>
      </c>
      <c r="C58" s="82" t="s">
        <v>162</v>
      </c>
      <c r="D58" s="85">
        <v>0</v>
      </c>
      <c r="E58" s="85">
        <v>0</v>
      </c>
      <c r="F58" s="86" t="str">
        <f t="shared" si="0"/>
        <v>-</v>
      </c>
    </row>
    <row r="59" spans="1:6" s="1" customFormat="1" ht="24" customHeight="1" x14ac:dyDescent="0.2">
      <c r="A59" s="83" t="s">
        <v>164</v>
      </c>
      <c r="B59" s="108" t="s">
        <v>165</v>
      </c>
      <c r="C59" s="82" t="s">
        <v>164</v>
      </c>
      <c r="D59" s="106">
        <f>SUM(D60:D61)</f>
        <v>133377.74</v>
      </c>
      <c r="E59" s="106">
        <f>SUM(E60:E61)</f>
        <v>220245.82</v>
      </c>
      <c r="F59" s="86">
        <f t="shared" si="0"/>
        <v>165.12936866376654</v>
      </c>
    </row>
    <row r="60" spans="1:6" s="1" customFormat="1" ht="24" customHeight="1" x14ac:dyDescent="0.2">
      <c r="A60" s="83" t="s">
        <v>166</v>
      </c>
      <c r="B60" s="108" t="s">
        <v>167</v>
      </c>
      <c r="C60" s="82" t="s">
        <v>166</v>
      </c>
      <c r="D60" s="85">
        <v>34631.97</v>
      </c>
      <c r="E60" s="85">
        <v>103397.82</v>
      </c>
      <c r="F60" s="86">
        <f t="shared" si="0"/>
        <v>298.56176244088914</v>
      </c>
    </row>
    <row r="61" spans="1:6" s="1" customFormat="1" ht="24" customHeight="1" x14ac:dyDescent="0.2">
      <c r="A61" s="83" t="s">
        <v>168</v>
      </c>
      <c r="B61" s="108" t="s">
        <v>169</v>
      </c>
      <c r="C61" s="82" t="s">
        <v>168</v>
      </c>
      <c r="D61" s="85">
        <v>98745.77</v>
      </c>
      <c r="E61" s="85">
        <v>116848</v>
      </c>
      <c r="F61" s="86">
        <f t="shared" si="0"/>
        <v>118.33215741798358</v>
      </c>
    </row>
    <row r="62" spans="1:6" s="1" customFormat="1" ht="12.75" customHeight="1" x14ac:dyDescent="0.2">
      <c r="A62" s="83" t="s">
        <v>170</v>
      </c>
      <c r="B62" s="84" t="s">
        <v>171</v>
      </c>
      <c r="C62" s="82" t="s">
        <v>170</v>
      </c>
      <c r="D62" s="106">
        <f>SUM(D63:D64)</f>
        <v>0</v>
      </c>
      <c r="E62" s="106">
        <f>SUM(E63:E64)</f>
        <v>6.31</v>
      </c>
      <c r="F62" s="86" t="str">
        <f t="shared" si="0"/>
        <v>-</v>
      </c>
    </row>
    <row r="63" spans="1:6" s="1" customFormat="1" ht="12.75" customHeight="1" x14ac:dyDescent="0.2">
      <c r="A63" s="83" t="s">
        <v>172</v>
      </c>
      <c r="B63" s="84" t="s">
        <v>173</v>
      </c>
      <c r="C63" s="82" t="s">
        <v>172</v>
      </c>
      <c r="D63" s="85">
        <v>0</v>
      </c>
      <c r="E63" s="85">
        <v>6.31</v>
      </c>
      <c r="F63" s="86" t="str">
        <f t="shared" si="0"/>
        <v>-</v>
      </c>
    </row>
    <row r="64" spans="1:6" s="1" customFormat="1" ht="12.75" customHeight="1" x14ac:dyDescent="0.2">
      <c r="A64" s="83" t="s">
        <v>174</v>
      </c>
      <c r="B64" s="84" t="s">
        <v>175</v>
      </c>
      <c r="C64" s="82" t="s">
        <v>174</v>
      </c>
      <c r="D64" s="85">
        <v>0</v>
      </c>
      <c r="E64" s="85">
        <v>0</v>
      </c>
      <c r="F64" s="86" t="str">
        <f t="shared" si="0"/>
        <v>-</v>
      </c>
    </row>
    <row r="65" spans="1:6" s="1" customFormat="1" ht="12.75" customHeight="1" x14ac:dyDescent="0.2">
      <c r="A65" s="83" t="s">
        <v>176</v>
      </c>
      <c r="B65" s="84" t="s">
        <v>177</v>
      </c>
      <c r="C65" s="82" t="s">
        <v>176</v>
      </c>
      <c r="D65" s="106">
        <f>SUM(D66:D67)</f>
        <v>0</v>
      </c>
      <c r="E65" s="106">
        <f>SUM(E66:E67)</f>
        <v>0</v>
      </c>
      <c r="F65" s="86" t="str">
        <f t="shared" si="0"/>
        <v>-</v>
      </c>
    </row>
    <row r="66" spans="1:6" s="1" customFormat="1" ht="12.75" customHeight="1" x14ac:dyDescent="0.2">
      <c r="A66" s="83" t="s">
        <v>178</v>
      </c>
      <c r="B66" s="84" t="s">
        <v>179</v>
      </c>
      <c r="C66" s="82" t="s">
        <v>178</v>
      </c>
      <c r="D66" s="85">
        <v>0</v>
      </c>
      <c r="E66" s="85">
        <v>0</v>
      </c>
      <c r="F66" s="86" t="str">
        <f t="shared" si="0"/>
        <v>-</v>
      </c>
    </row>
    <row r="67" spans="1:6" s="1" customFormat="1" ht="12.75" customHeight="1" x14ac:dyDescent="0.2">
      <c r="A67" s="83" t="s">
        <v>180</v>
      </c>
      <c r="B67" s="84" t="s">
        <v>181</v>
      </c>
      <c r="C67" s="82" t="s">
        <v>180</v>
      </c>
      <c r="D67" s="85">
        <v>0</v>
      </c>
      <c r="E67" s="85">
        <v>0</v>
      </c>
      <c r="F67" s="86" t="str">
        <f t="shared" si="0"/>
        <v>-</v>
      </c>
    </row>
    <row r="68" spans="1:6" s="1" customFormat="1" ht="24" customHeight="1" x14ac:dyDescent="0.2">
      <c r="A68" s="83" t="s">
        <v>182</v>
      </c>
      <c r="B68" s="107" t="s">
        <v>183</v>
      </c>
      <c r="C68" s="82" t="s">
        <v>182</v>
      </c>
      <c r="D68" s="106">
        <f>SUM(D69:D70)</f>
        <v>0</v>
      </c>
      <c r="E68" s="106">
        <f>SUM(E69:E70)</f>
        <v>0</v>
      </c>
      <c r="F68" s="86" t="str">
        <f t="shared" si="0"/>
        <v>-</v>
      </c>
    </row>
    <row r="69" spans="1:6" s="1" customFormat="1" ht="12.75" customHeight="1" x14ac:dyDescent="0.2">
      <c r="A69" s="83" t="s">
        <v>184</v>
      </c>
      <c r="B69" s="84" t="s">
        <v>185</v>
      </c>
      <c r="C69" s="82" t="s">
        <v>184</v>
      </c>
      <c r="D69" s="85">
        <v>0</v>
      </c>
      <c r="E69" s="85">
        <v>0</v>
      </c>
      <c r="F69" s="86" t="str">
        <f t="shared" si="0"/>
        <v>-</v>
      </c>
    </row>
    <row r="70" spans="1:6" s="1" customFormat="1" ht="24" customHeight="1" x14ac:dyDescent="0.2">
      <c r="A70" s="83" t="s">
        <v>186</v>
      </c>
      <c r="B70" s="84" t="s">
        <v>187</v>
      </c>
      <c r="C70" s="82" t="s">
        <v>186</v>
      </c>
      <c r="D70" s="85">
        <v>0</v>
      </c>
      <c r="E70" s="85">
        <v>0</v>
      </c>
      <c r="F70" s="86" t="str">
        <f t="shared" ref="F70:F133" si="1">IF(D70&lt;&gt;0,IF(E70/D70&gt;=100,"&gt;&gt;100",E70/D70*100),"-")</f>
        <v>-</v>
      </c>
    </row>
    <row r="71" spans="1:6" s="1" customFormat="1" ht="24" customHeight="1" x14ac:dyDescent="0.2">
      <c r="A71" s="83" t="s">
        <v>188</v>
      </c>
      <c r="B71" s="84" t="s">
        <v>189</v>
      </c>
      <c r="C71" s="82" t="s">
        <v>188</v>
      </c>
      <c r="D71" s="106">
        <f>SUM(D72:D73)</f>
        <v>0</v>
      </c>
      <c r="E71" s="106">
        <f>SUM(E72:E73)</f>
        <v>0</v>
      </c>
      <c r="F71" s="86" t="str">
        <f t="shared" si="1"/>
        <v>-</v>
      </c>
    </row>
    <row r="72" spans="1:6" s="1" customFormat="1" ht="12.75" customHeight="1" x14ac:dyDescent="0.2">
      <c r="A72" s="83" t="s">
        <v>190</v>
      </c>
      <c r="B72" s="84" t="s">
        <v>191</v>
      </c>
      <c r="C72" s="82" t="s">
        <v>190</v>
      </c>
      <c r="D72" s="85">
        <v>0</v>
      </c>
      <c r="E72" s="85">
        <v>0</v>
      </c>
      <c r="F72" s="86" t="str">
        <f t="shared" si="1"/>
        <v>-</v>
      </c>
    </row>
    <row r="73" spans="1:6" s="1" customFormat="1" ht="12.75" customHeight="1" x14ac:dyDescent="0.2">
      <c r="A73" s="83" t="s">
        <v>192</v>
      </c>
      <c r="B73" s="84" t="s">
        <v>193</v>
      </c>
      <c r="C73" s="82" t="s">
        <v>192</v>
      </c>
      <c r="D73" s="85">
        <v>0</v>
      </c>
      <c r="E73" s="85">
        <v>0</v>
      </c>
      <c r="F73" s="86" t="str">
        <f t="shared" si="1"/>
        <v>-</v>
      </c>
    </row>
    <row r="74" spans="1:6" s="1" customFormat="1" ht="12.75" customHeight="1" x14ac:dyDescent="0.2">
      <c r="A74" s="83" t="s">
        <v>194</v>
      </c>
      <c r="B74" s="84" t="s">
        <v>195</v>
      </c>
      <c r="C74" s="82" t="s">
        <v>194</v>
      </c>
      <c r="D74" s="106">
        <f>SUM(D75:D76)</f>
        <v>82330.929999999993</v>
      </c>
      <c r="E74" s="106">
        <f>SUM(E75:E76)</f>
        <v>503648.75</v>
      </c>
      <c r="F74" s="86">
        <f t="shared" si="1"/>
        <v>611.73698633065362</v>
      </c>
    </row>
    <row r="75" spans="1:6" s="1" customFormat="1" ht="12.75" customHeight="1" x14ac:dyDescent="0.2">
      <c r="A75" s="83" t="s">
        <v>196</v>
      </c>
      <c r="B75" s="84" t="s">
        <v>197</v>
      </c>
      <c r="C75" s="82" t="s">
        <v>196</v>
      </c>
      <c r="D75" s="85">
        <v>82330.929999999993</v>
      </c>
      <c r="E75" s="85">
        <v>33968.75</v>
      </c>
      <c r="F75" s="86">
        <f t="shared" si="1"/>
        <v>41.258795449049344</v>
      </c>
    </row>
    <row r="76" spans="1:6" s="1" customFormat="1" ht="12.75" customHeight="1" x14ac:dyDescent="0.2">
      <c r="A76" s="83" t="s">
        <v>198</v>
      </c>
      <c r="B76" s="84" t="s">
        <v>199</v>
      </c>
      <c r="C76" s="82" t="s">
        <v>198</v>
      </c>
      <c r="D76" s="85">
        <v>0</v>
      </c>
      <c r="E76" s="85">
        <v>469680</v>
      </c>
      <c r="F76" s="86" t="str">
        <f t="shared" si="1"/>
        <v>-</v>
      </c>
    </row>
    <row r="77" spans="1:6" s="1" customFormat="1" ht="24" customHeight="1" x14ac:dyDescent="0.2">
      <c r="A77" s="83" t="s">
        <v>200</v>
      </c>
      <c r="B77" s="84" t="s">
        <v>201</v>
      </c>
      <c r="C77" s="82" t="s">
        <v>200</v>
      </c>
      <c r="D77" s="106">
        <f>SUM(D78:D81)</f>
        <v>0</v>
      </c>
      <c r="E77" s="106">
        <f>SUM(E78:E81)</f>
        <v>0</v>
      </c>
      <c r="F77" s="86" t="str">
        <f t="shared" si="1"/>
        <v>-</v>
      </c>
    </row>
    <row r="78" spans="1:6" s="1" customFormat="1" ht="12.75" customHeight="1" x14ac:dyDescent="0.2">
      <c r="A78" s="83" t="s">
        <v>202</v>
      </c>
      <c r="B78" s="84" t="s">
        <v>203</v>
      </c>
      <c r="C78" s="82" t="s">
        <v>202</v>
      </c>
      <c r="D78" s="85">
        <v>0</v>
      </c>
      <c r="E78" s="85">
        <v>0</v>
      </c>
      <c r="F78" s="86" t="str">
        <f t="shared" si="1"/>
        <v>-</v>
      </c>
    </row>
    <row r="79" spans="1:6" s="1" customFormat="1" ht="12.75" customHeight="1" x14ac:dyDescent="0.2">
      <c r="A79" s="83" t="s">
        <v>204</v>
      </c>
      <c r="B79" s="84" t="s">
        <v>205</v>
      </c>
      <c r="C79" s="82" t="s">
        <v>204</v>
      </c>
      <c r="D79" s="85">
        <v>0</v>
      </c>
      <c r="E79" s="85">
        <v>0</v>
      </c>
      <c r="F79" s="86" t="str">
        <f t="shared" si="1"/>
        <v>-</v>
      </c>
    </row>
    <row r="80" spans="1:6" s="1" customFormat="1" ht="24" customHeight="1" x14ac:dyDescent="0.2">
      <c r="A80" s="83" t="s">
        <v>206</v>
      </c>
      <c r="B80" s="84" t="s">
        <v>207</v>
      </c>
      <c r="C80" s="82" t="s">
        <v>206</v>
      </c>
      <c r="D80" s="85">
        <v>0</v>
      </c>
      <c r="E80" s="85">
        <v>0</v>
      </c>
      <c r="F80" s="86" t="str">
        <f t="shared" si="1"/>
        <v>-</v>
      </c>
    </row>
    <row r="81" spans="1:6" s="1" customFormat="1" ht="24" customHeight="1" x14ac:dyDescent="0.2">
      <c r="A81" s="83" t="s">
        <v>208</v>
      </c>
      <c r="B81" s="84" t="s">
        <v>209</v>
      </c>
      <c r="C81" s="82" t="s">
        <v>208</v>
      </c>
      <c r="D81" s="85">
        <v>0</v>
      </c>
      <c r="E81" s="85">
        <v>0</v>
      </c>
      <c r="F81" s="86" t="str">
        <f t="shared" si="1"/>
        <v>-</v>
      </c>
    </row>
    <row r="82" spans="1:6" s="1" customFormat="1" ht="12.75" customHeight="1" x14ac:dyDescent="0.2">
      <c r="A82" s="83" t="s">
        <v>210</v>
      </c>
      <c r="B82" s="84" t="s">
        <v>211</v>
      </c>
      <c r="C82" s="82" t="s">
        <v>210</v>
      </c>
      <c r="D82" s="106">
        <f>D83+D91+D98</f>
        <v>69566.69</v>
      </c>
      <c r="E82" s="106">
        <f>E83+E91+E98</f>
        <v>44680.66</v>
      </c>
      <c r="F82" s="86">
        <f t="shared" si="1"/>
        <v>64.227089142806719</v>
      </c>
    </row>
    <row r="83" spans="1:6" s="1" customFormat="1" ht="12.75" customHeight="1" x14ac:dyDescent="0.2">
      <c r="A83" s="83" t="s">
        <v>212</v>
      </c>
      <c r="B83" s="84" t="s">
        <v>213</v>
      </c>
      <c r="C83" s="82" t="s">
        <v>212</v>
      </c>
      <c r="D83" s="106">
        <f>SUM(D84:D90)</f>
        <v>3.2</v>
      </c>
      <c r="E83" s="106">
        <f>SUM(E84:E90)</f>
        <v>15.89</v>
      </c>
      <c r="F83" s="86">
        <f t="shared" si="1"/>
        <v>496.5625</v>
      </c>
    </row>
    <row r="84" spans="1:6" s="1" customFormat="1" ht="12.75" customHeight="1" x14ac:dyDescent="0.2">
      <c r="A84" s="83" t="s">
        <v>214</v>
      </c>
      <c r="B84" s="84" t="s">
        <v>215</v>
      </c>
      <c r="C84" s="82" t="s">
        <v>214</v>
      </c>
      <c r="D84" s="85">
        <v>0</v>
      </c>
      <c r="E84" s="85">
        <v>0</v>
      </c>
      <c r="F84" s="86" t="str">
        <f t="shared" si="1"/>
        <v>-</v>
      </c>
    </row>
    <row r="85" spans="1:6" s="1" customFormat="1" ht="12.75" customHeight="1" x14ac:dyDescent="0.2">
      <c r="A85" s="83" t="s">
        <v>216</v>
      </c>
      <c r="B85" s="84" t="s">
        <v>217</v>
      </c>
      <c r="C85" s="82" t="s">
        <v>216</v>
      </c>
      <c r="D85" s="85">
        <v>3.2</v>
      </c>
      <c r="E85" s="85">
        <v>15.89</v>
      </c>
      <c r="F85" s="86">
        <f t="shared" si="1"/>
        <v>496.5625</v>
      </c>
    </row>
    <row r="86" spans="1:6" s="1" customFormat="1" ht="12.75" customHeight="1" x14ac:dyDescent="0.2">
      <c r="A86" s="83" t="s">
        <v>218</v>
      </c>
      <c r="B86" s="84" t="s">
        <v>219</v>
      </c>
      <c r="C86" s="82" t="s">
        <v>218</v>
      </c>
      <c r="D86" s="85">
        <v>0</v>
      </c>
      <c r="E86" s="85">
        <v>0</v>
      </c>
      <c r="F86" s="86" t="str">
        <f t="shared" si="1"/>
        <v>-</v>
      </c>
    </row>
    <row r="87" spans="1:6" s="1" customFormat="1" ht="12.75" customHeight="1" x14ac:dyDescent="0.2">
      <c r="A87" s="83" t="s">
        <v>220</v>
      </c>
      <c r="B87" s="84" t="s">
        <v>221</v>
      </c>
      <c r="C87" s="82" t="s">
        <v>220</v>
      </c>
      <c r="D87" s="85">
        <v>0</v>
      </c>
      <c r="E87" s="85">
        <v>0</v>
      </c>
      <c r="F87" s="86" t="str">
        <f t="shared" si="1"/>
        <v>-</v>
      </c>
    </row>
    <row r="88" spans="1:6" s="1" customFormat="1" ht="12.75" customHeight="1" x14ac:dyDescent="0.2">
      <c r="A88" s="83" t="s">
        <v>222</v>
      </c>
      <c r="B88" s="84" t="s">
        <v>223</v>
      </c>
      <c r="C88" s="82" t="s">
        <v>222</v>
      </c>
      <c r="D88" s="85">
        <v>0</v>
      </c>
      <c r="E88" s="85">
        <v>0</v>
      </c>
      <c r="F88" s="86" t="str">
        <f t="shared" si="1"/>
        <v>-</v>
      </c>
    </row>
    <row r="89" spans="1:6" s="1" customFormat="1" ht="24" customHeight="1" x14ac:dyDescent="0.2">
      <c r="A89" s="83" t="s">
        <v>224</v>
      </c>
      <c r="B89" s="84" t="s">
        <v>225</v>
      </c>
      <c r="C89" s="82" t="s">
        <v>224</v>
      </c>
      <c r="D89" s="85">
        <v>0</v>
      </c>
      <c r="E89" s="85">
        <v>0</v>
      </c>
      <c r="F89" s="86" t="str">
        <f t="shared" si="1"/>
        <v>-</v>
      </c>
    </row>
    <row r="90" spans="1:6" s="1" customFormat="1" ht="12.75" customHeight="1" x14ac:dyDescent="0.2">
      <c r="A90" s="83" t="s">
        <v>226</v>
      </c>
      <c r="B90" s="84" t="s">
        <v>227</v>
      </c>
      <c r="C90" s="82" t="s">
        <v>226</v>
      </c>
      <c r="D90" s="85">
        <v>0</v>
      </c>
      <c r="E90" s="85">
        <v>0</v>
      </c>
      <c r="F90" s="86" t="str">
        <f t="shared" si="1"/>
        <v>-</v>
      </c>
    </row>
    <row r="91" spans="1:6" s="1" customFormat="1" ht="12.75" customHeight="1" x14ac:dyDescent="0.2">
      <c r="A91" s="83" t="s">
        <v>228</v>
      </c>
      <c r="B91" s="84" t="s">
        <v>229</v>
      </c>
      <c r="C91" s="82" t="s">
        <v>228</v>
      </c>
      <c r="D91" s="106">
        <f>SUM(D92:D97)</f>
        <v>69563.490000000005</v>
      </c>
      <c r="E91" s="106">
        <f>SUM(E92:E97)</f>
        <v>44664.770000000004</v>
      </c>
      <c r="F91" s="86">
        <f t="shared" si="1"/>
        <v>64.207201220065301</v>
      </c>
    </row>
    <row r="92" spans="1:6" s="1" customFormat="1" ht="12.75" customHeight="1" x14ac:dyDescent="0.2">
      <c r="A92" s="83" t="s">
        <v>230</v>
      </c>
      <c r="B92" s="84" t="s">
        <v>231</v>
      </c>
      <c r="C92" s="82" t="s">
        <v>230</v>
      </c>
      <c r="D92" s="85">
        <v>1367.04</v>
      </c>
      <c r="E92" s="85">
        <v>1367.04</v>
      </c>
      <c r="F92" s="86">
        <f t="shared" si="1"/>
        <v>100</v>
      </c>
    </row>
    <row r="93" spans="1:6" s="1" customFormat="1" ht="12.75" customHeight="1" x14ac:dyDescent="0.2">
      <c r="A93" s="83" t="s">
        <v>232</v>
      </c>
      <c r="B93" s="84" t="s">
        <v>233</v>
      </c>
      <c r="C93" s="82" t="s">
        <v>232</v>
      </c>
      <c r="D93" s="85">
        <v>27640.85</v>
      </c>
      <c r="E93" s="85">
        <v>27640.87</v>
      </c>
      <c r="F93" s="86">
        <f t="shared" si="1"/>
        <v>100.00007235667499</v>
      </c>
    </row>
    <row r="94" spans="1:6" s="1" customFormat="1" ht="12.75" customHeight="1" x14ac:dyDescent="0.2">
      <c r="A94" s="83" t="s">
        <v>234</v>
      </c>
      <c r="B94" s="84" t="s">
        <v>235</v>
      </c>
      <c r="C94" s="82" t="s">
        <v>234</v>
      </c>
      <c r="D94" s="85">
        <v>38271.78</v>
      </c>
      <c r="E94" s="85">
        <v>15378.53</v>
      </c>
      <c r="F94" s="86">
        <f t="shared" si="1"/>
        <v>40.182426842963672</v>
      </c>
    </row>
    <row r="95" spans="1:6" s="1" customFormat="1" ht="12.75" customHeight="1" x14ac:dyDescent="0.2">
      <c r="A95" s="83" t="s">
        <v>236</v>
      </c>
      <c r="B95" s="84" t="s">
        <v>237</v>
      </c>
      <c r="C95" s="82" t="s">
        <v>236</v>
      </c>
      <c r="D95" s="85">
        <v>0</v>
      </c>
      <c r="E95" s="85">
        <v>0</v>
      </c>
      <c r="F95" s="86" t="str">
        <f t="shared" si="1"/>
        <v>-</v>
      </c>
    </row>
    <row r="96" spans="1:6" s="1" customFormat="1" ht="12.75" customHeight="1" x14ac:dyDescent="0.2">
      <c r="A96" s="83" t="s">
        <v>238</v>
      </c>
      <c r="B96" s="84" t="s">
        <v>239</v>
      </c>
      <c r="C96" s="82" t="s">
        <v>238</v>
      </c>
      <c r="D96" s="85">
        <v>0</v>
      </c>
      <c r="E96" s="85">
        <v>0</v>
      </c>
      <c r="F96" s="86" t="str">
        <f t="shared" si="1"/>
        <v>-</v>
      </c>
    </row>
    <row r="97" spans="1:6" s="1" customFormat="1" ht="12.75" customHeight="1" x14ac:dyDescent="0.2">
      <c r="A97" s="83" t="s">
        <v>240</v>
      </c>
      <c r="B97" s="84" t="s">
        <v>241</v>
      </c>
      <c r="C97" s="82" t="s">
        <v>240</v>
      </c>
      <c r="D97" s="85">
        <v>2283.8200000000002</v>
      </c>
      <c r="E97" s="85">
        <v>278.33</v>
      </c>
      <c r="F97" s="86">
        <f t="shared" si="1"/>
        <v>12.187037507334201</v>
      </c>
    </row>
    <row r="98" spans="1:6" s="1" customFormat="1" ht="12.75" customHeight="1" x14ac:dyDescent="0.2">
      <c r="A98" s="83" t="s">
        <v>242</v>
      </c>
      <c r="B98" s="84" t="s">
        <v>243</v>
      </c>
      <c r="C98" s="82" t="s">
        <v>242</v>
      </c>
      <c r="D98" s="106">
        <f>SUM(D99:D105)</f>
        <v>0</v>
      </c>
      <c r="E98" s="106">
        <f>SUM(E99:E105)</f>
        <v>0</v>
      </c>
      <c r="F98" s="86" t="str">
        <f t="shared" si="1"/>
        <v>-</v>
      </c>
    </row>
    <row r="99" spans="1:6" s="1" customFormat="1" ht="24" customHeight="1" x14ac:dyDescent="0.2">
      <c r="A99" s="83" t="s">
        <v>244</v>
      </c>
      <c r="B99" s="84" t="s">
        <v>245</v>
      </c>
      <c r="C99" s="82" t="s">
        <v>244</v>
      </c>
      <c r="D99" s="85">
        <v>0</v>
      </c>
      <c r="E99" s="85">
        <v>0</v>
      </c>
      <c r="F99" s="86" t="str">
        <f t="shared" si="1"/>
        <v>-</v>
      </c>
    </row>
    <row r="100" spans="1:6" s="1" customFormat="1" ht="24" customHeight="1" x14ac:dyDescent="0.2">
      <c r="A100" s="83" t="s">
        <v>246</v>
      </c>
      <c r="B100" s="107" t="s">
        <v>247</v>
      </c>
      <c r="C100" s="82" t="s">
        <v>246</v>
      </c>
      <c r="D100" s="85">
        <v>0</v>
      </c>
      <c r="E100" s="85">
        <v>0</v>
      </c>
      <c r="F100" s="86" t="str">
        <f t="shared" si="1"/>
        <v>-</v>
      </c>
    </row>
    <row r="101" spans="1:6" s="1" customFormat="1" ht="24" customHeight="1" x14ac:dyDescent="0.2">
      <c r="A101" s="83" t="s">
        <v>248</v>
      </c>
      <c r="B101" s="107" t="s">
        <v>249</v>
      </c>
      <c r="C101" s="82" t="s">
        <v>248</v>
      </c>
      <c r="D101" s="85">
        <v>0</v>
      </c>
      <c r="E101" s="85">
        <v>0</v>
      </c>
      <c r="F101" s="86" t="str">
        <f t="shared" si="1"/>
        <v>-</v>
      </c>
    </row>
    <row r="102" spans="1:6" s="1" customFormat="1" ht="24" customHeight="1" x14ac:dyDescent="0.2">
      <c r="A102" s="83" t="s">
        <v>250</v>
      </c>
      <c r="B102" s="84" t="s">
        <v>251</v>
      </c>
      <c r="C102" s="82" t="s">
        <v>250</v>
      </c>
      <c r="D102" s="85">
        <v>0</v>
      </c>
      <c r="E102" s="85">
        <v>0</v>
      </c>
      <c r="F102" s="86" t="str">
        <f t="shared" si="1"/>
        <v>-</v>
      </c>
    </row>
    <row r="103" spans="1:6" s="1" customFormat="1" ht="24" customHeight="1" x14ac:dyDescent="0.2">
      <c r="A103" s="83" t="s">
        <v>252</v>
      </c>
      <c r="B103" s="107" t="s">
        <v>253</v>
      </c>
      <c r="C103" s="82" t="s">
        <v>252</v>
      </c>
      <c r="D103" s="85">
        <v>0</v>
      </c>
      <c r="E103" s="85">
        <v>0</v>
      </c>
      <c r="F103" s="86" t="str">
        <f t="shared" si="1"/>
        <v>-</v>
      </c>
    </row>
    <row r="104" spans="1:6" s="1" customFormat="1" ht="24" customHeight="1" x14ac:dyDescent="0.2">
      <c r="A104" s="83" t="s">
        <v>254</v>
      </c>
      <c r="B104" s="107" t="s">
        <v>255</v>
      </c>
      <c r="C104" s="82" t="s">
        <v>254</v>
      </c>
      <c r="D104" s="85">
        <v>0</v>
      </c>
      <c r="E104" s="85">
        <v>0</v>
      </c>
      <c r="F104" s="86" t="str">
        <f t="shared" si="1"/>
        <v>-</v>
      </c>
    </row>
    <row r="105" spans="1:6" s="1" customFormat="1" ht="12.75" customHeight="1" x14ac:dyDescent="0.2">
      <c r="A105" s="83" t="s">
        <v>256</v>
      </c>
      <c r="B105" s="84" t="s">
        <v>257</v>
      </c>
      <c r="C105" s="82" t="s">
        <v>256</v>
      </c>
      <c r="D105" s="85">
        <v>0</v>
      </c>
      <c r="E105" s="85">
        <v>0</v>
      </c>
      <c r="F105" s="86" t="str">
        <f t="shared" si="1"/>
        <v>-</v>
      </c>
    </row>
    <row r="106" spans="1:6" s="1" customFormat="1" ht="24" customHeight="1" x14ac:dyDescent="0.2">
      <c r="A106" s="83" t="s">
        <v>258</v>
      </c>
      <c r="B106" s="84" t="s">
        <v>259</v>
      </c>
      <c r="C106" s="82" t="s">
        <v>258</v>
      </c>
      <c r="D106" s="106">
        <f>D107+D112+D120</f>
        <v>168545.03</v>
      </c>
      <c r="E106" s="106">
        <f>E107+E112+E120</f>
        <v>754093.8</v>
      </c>
      <c r="F106" s="86">
        <f t="shared" si="1"/>
        <v>447.41384542753951</v>
      </c>
    </row>
    <row r="107" spans="1:6" s="1" customFormat="1" ht="12.75" customHeight="1" x14ac:dyDescent="0.2">
      <c r="A107" s="83" t="s">
        <v>260</v>
      </c>
      <c r="B107" s="84" t="s">
        <v>261</v>
      </c>
      <c r="C107" s="82" t="s">
        <v>260</v>
      </c>
      <c r="D107" s="106">
        <f>SUM(D108:D111)</f>
        <v>0</v>
      </c>
      <c r="E107" s="106">
        <f>SUM(E108:E111)</f>
        <v>132.72</v>
      </c>
      <c r="F107" s="86" t="str">
        <f t="shared" si="1"/>
        <v>-</v>
      </c>
    </row>
    <row r="108" spans="1:6" s="1" customFormat="1" ht="12.75" customHeight="1" x14ac:dyDescent="0.2">
      <c r="A108" s="83" t="s">
        <v>262</v>
      </c>
      <c r="B108" s="84" t="s">
        <v>263</v>
      </c>
      <c r="C108" s="82" t="s">
        <v>262</v>
      </c>
      <c r="D108" s="85">
        <v>0</v>
      </c>
      <c r="E108" s="85">
        <v>0</v>
      </c>
      <c r="F108" s="86" t="str">
        <f t="shared" si="1"/>
        <v>-</v>
      </c>
    </row>
    <row r="109" spans="1:6" s="1" customFormat="1" ht="12.75" customHeight="1" x14ac:dyDescent="0.2">
      <c r="A109" s="83" t="s">
        <v>264</v>
      </c>
      <c r="B109" s="84" t="s">
        <v>265</v>
      </c>
      <c r="C109" s="82" t="s">
        <v>264</v>
      </c>
      <c r="D109" s="85">
        <v>0</v>
      </c>
      <c r="E109" s="85">
        <v>0</v>
      </c>
      <c r="F109" s="86" t="str">
        <f t="shared" si="1"/>
        <v>-</v>
      </c>
    </row>
    <row r="110" spans="1:6" s="1" customFormat="1" ht="12.75" customHeight="1" x14ac:dyDescent="0.2">
      <c r="A110" s="83" t="s">
        <v>266</v>
      </c>
      <c r="B110" s="84" t="s">
        <v>267</v>
      </c>
      <c r="C110" s="82" t="s">
        <v>266</v>
      </c>
      <c r="D110" s="85">
        <v>0</v>
      </c>
      <c r="E110" s="85">
        <v>132.72</v>
      </c>
      <c r="F110" s="86" t="str">
        <f t="shared" si="1"/>
        <v>-</v>
      </c>
    </row>
    <row r="111" spans="1:6" s="1" customFormat="1" ht="12.75" customHeight="1" x14ac:dyDescent="0.2">
      <c r="A111" s="83" t="s">
        <v>268</v>
      </c>
      <c r="B111" s="84" t="s">
        <v>269</v>
      </c>
      <c r="C111" s="82" t="s">
        <v>268</v>
      </c>
      <c r="D111" s="85">
        <v>0</v>
      </c>
      <c r="E111" s="85">
        <v>0</v>
      </c>
      <c r="F111" s="86" t="str">
        <f t="shared" si="1"/>
        <v>-</v>
      </c>
    </row>
    <row r="112" spans="1:6" s="1" customFormat="1" ht="12.75" customHeight="1" x14ac:dyDescent="0.2">
      <c r="A112" s="83" t="s">
        <v>270</v>
      </c>
      <c r="B112" s="84" t="s">
        <v>271</v>
      </c>
      <c r="C112" s="82" t="s">
        <v>270</v>
      </c>
      <c r="D112" s="106">
        <f>SUM(D113:D119)</f>
        <v>14369.79</v>
      </c>
      <c r="E112" s="106">
        <f>SUM(E113:E119)</f>
        <v>15400.47</v>
      </c>
      <c r="F112" s="86">
        <f t="shared" si="1"/>
        <v>107.17254740674707</v>
      </c>
    </row>
    <row r="113" spans="1:6" s="1" customFormat="1" ht="12.75" customHeight="1" x14ac:dyDescent="0.2">
      <c r="A113" s="83" t="s">
        <v>272</v>
      </c>
      <c r="B113" s="84" t="s">
        <v>273</v>
      </c>
      <c r="C113" s="82" t="s">
        <v>272</v>
      </c>
      <c r="D113" s="85">
        <v>0</v>
      </c>
      <c r="E113" s="85">
        <v>0</v>
      </c>
      <c r="F113" s="86" t="str">
        <f t="shared" si="1"/>
        <v>-</v>
      </c>
    </row>
    <row r="114" spans="1:6" s="1" customFormat="1" ht="12.75" customHeight="1" x14ac:dyDescent="0.2">
      <c r="A114" s="83" t="s">
        <v>274</v>
      </c>
      <c r="B114" s="84" t="s">
        <v>275</v>
      </c>
      <c r="C114" s="82" t="s">
        <v>274</v>
      </c>
      <c r="D114" s="85">
        <v>0</v>
      </c>
      <c r="E114" s="85">
        <v>0</v>
      </c>
      <c r="F114" s="86" t="str">
        <f t="shared" si="1"/>
        <v>-</v>
      </c>
    </row>
    <row r="115" spans="1:6" s="1" customFormat="1" ht="12.75" customHeight="1" x14ac:dyDescent="0.2">
      <c r="A115" s="83" t="s">
        <v>276</v>
      </c>
      <c r="B115" s="84" t="s">
        <v>277</v>
      </c>
      <c r="C115" s="82" t="s">
        <v>276</v>
      </c>
      <c r="D115" s="85">
        <v>0</v>
      </c>
      <c r="E115" s="85">
        <v>0</v>
      </c>
      <c r="F115" s="86" t="str">
        <f t="shared" si="1"/>
        <v>-</v>
      </c>
    </row>
    <row r="116" spans="1:6" s="1" customFormat="1" ht="12.75" customHeight="1" x14ac:dyDescent="0.2">
      <c r="A116" s="83" t="s">
        <v>278</v>
      </c>
      <c r="B116" s="84" t="s">
        <v>279</v>
      </c>
      <c r="C116" s="82" t="s">
        <v>278</v>
      </c>
      <c r="D116" s="85">
        <v>0</v>
      </c>
      <c r="E116" s="85">
        <v>0</v>
      </c>
      <c r="F116" s="86" t="str">
        <f t="shared" si="1"/>
        <v>-</v>
      </c>
    </row>
    <row r="117" spans="1:6" s="1" customFormat="1" ht="12.75" customHeight="1" x14ac:dyDescent="0.2">
      <c r="A117" s="83" t="s">
        <v>280</v>
      </c>
      <c r="B117" s="84" t="s">
        <v>281</v>
      </c>
      <c r="C117" s="82" t="s">
        <v>280</v>
      </c>
      <c r="D117" s="85">
        <v>14369.79</v>
      </c>
      <c r="E117" s="85">
        <v>15400.47</v>
      </c>
      <c r="F117" s="86">
        <f t="shared" si="1"/>
        <v>107.17254740674707</v>
      </c>
    </row>
    <row r="118" spans="1:6" s="1" customFormat="1" ht="12.75" customHeight="1" x14ac:dyDescent="0.2">
      <c r="A118" s="83" t="s">
        <v>282</v>
      </c>
      <c r="B118" s="84" t="s">
        <v>283</v>
      </c>
      <c r="C118" s="82" t="s">
        <v>282</v>
      </c>
      <c r="D118" s="85">
        <v>0</v>
      </c>
      <c r="E118" s="85">
        <v>0</v>
      </c>
      <c r="F118" s="86" t="str">
        <f t="shared" si="1"/>
        <v>-</v>
      </c>
    </row>
    <row r="119" spans="1:6" s="1" customFormat="1" ht="24" customHeight="1" x14ac:dyDescent="0.2">
      <c r="A119" s="83" t="s">
        <v>284</v>
      </c>
      <c r="B119" s="107" t="s">
        <v>285</v>
      </c>
      <c r="C119" s="82" t="s">
        <v>284</v>
      </c>
      <c r="D119" s="85">
        <v>0</v>
      </c>
      <c r="E119" s="85">
        <v>0</v>
      </c>
      <c r="F119" s="86" t="str">
        <f t="shared" si="1"/>
        <v>-</v>
      </c>
    </row>
    <row r="120" spans="1:6" s="1" customFormat="1" ht="12.75" customHeight="1" x14ac:dyDescent="0.2">
      <c r="A120" s="83" t="s">
        <v>286</v>
      </c>
      <c r="B120" s="84" t="s">
        <v>287</v>
      </c>
      <c r="C120" s="82" t="s">
        <v>286</v>
      </c>
      <c r="D120" s="106">
        <f>SUM(D121:D123)</f>
        <v>154175.24</v>
      </c>
      <c r="E120" s="106">
        <f>SUM(E121:E123)</f>
        <v>738560.6100000001</v>
      </c>
      <c r="F120" s="86">
        <f t="shared" si="1"/>
        <v>479.03970183539207</v>
      </c>
    </row>
    <row r="121" spans="1:6" s="1" customFormat="1" ht="12.75" customHeight="1" x14ac:dyDescent="0.2">
      <c r="A121" s="83" t="s">
        <v>288</v>
      </c>
      <c r="B121" s="84" t="s">
        <v>289</v>
      </c>
      <c r="C121" s="82" t="s">
        <v>288</v>
      </c>
      <c r="D121" s="85">
        <v>9664.1299999999992</v>
      </c>
      <c r="E121" s="85">
        <v>562149.06000000006</v>
      </c>
      <c r="F121" s="86">
        <f t="shared" si="1"/>
        <v>5816.8615281458351</v>
      </c>
    </row>
    <row r="122" spans="1:6" s="1" customFormat="1" ht="12.75" customHeight="1" x14ac:dyDescent="0.2">
      <c r="A122" s="83" t="s">
        <v>290</v>
      </c>
      <c r="B122" s="84" t="s">
        <v>291</v>
      </c>
      <c r="C122" s="82" t="s">
        <v>290</v>
      </c>
      <c r="D122" s="85">
        <v>144511.10999999999</v>
      </c>
      <c r="E122" s="85">
        <v>176411.55</v>
      </c>
      <c r="F122" s="86">
        <f t="shared" si="1"/>
        <v>122.074731832037</v>
      </c>
    </row>
    <row r="123" spans="1:6" s="1" customFormat="1" ht="12.75" customHeight="1" x14ac:dyDescent="0.2">
      <c r="A123" s="83" t="s">
        <v>292</v>
      </c>
      <c r="B123" s="84" t="s">
        <v>293</v>
      </c>
      <c r="C123" s="82" t="s">
        <v>292</v>
      </c>
      <c r="D123" s="85">
        <v>0</v>
      </c>
      <c r="E123" s="85">
        <v>0</v>
      </c>
      <c r="F123" s="86" t="str">
        <f t="shared" si="1"/>
        <v>-</v>
      </c>
    </row>
    <row r="124" spans="1:6" s="1" customFormat="1" ht="24" customHeight="1" x14ac:dyDescent="0.2">
      <c r="A124" s="83" t="s">
        <v>294</v>
      </c>
      <c r="B124" s="109" t="s">
        <v>295</v>
      </c>
      <c r="C124" s="82" t="s">
        <v>294</v>
      </c>
      <c r="D124" s="106">
        <f>D125+D128</f>
        <v>6565.39</v>
      </c>
      <c r="E124" s="106">
        <f>E125+E128</f>
        <v>11826.759999999998</v>
      </c>
      <c r="F124" s="86">
        <f t="shared" si="1"/>
        <v>180.13796590910817</v>
      </c>
    </row>
    <row r="125" spans="1:6" s="1" customFormat="1" ht="12.75" customHeight="1" x14ac:dyDescent="0.2">
      <c r="A125" s="83" t="s">
        <v>296</v>
      </c>
      <c r="B125" s="108" t="s">
        <v>297</v>
      </c>
      <c r="C125" s="82" t="s">
        <v>296</v>
      </c>
      <c r="D125" s="106">
        <f>SUM(D126:D127)</f>
        <v>6565.39</v>
      </c>
      <c r="E125" s="106">
        <f>SUM(E126:E127)</f>
        <v>6786.61</v>
      </c>
      <c r="F125" s="86">
        <f t="shared" si="1"/>
        <v>103.36948757042612</v>
      </c>
    </row>
    <row r="126" spans="1:6" s="1" customFormat="1" ht="12.75" customHeight="1" x14ac:dyDescent="0.2">
      <c r="A126" s="83" t="s">
        <v>298</v>
      </c>
      <c r="B126" s="108" t="s">
        <v>299</v>
      </c>
      <c r="C126" s="82" t="s">
        <v>298</v>
      </c>
      <c r="D126" s="85">
        <v>0</v>
      </c>
      <c r="E126" s="85">
        <v>0</v>
      </c>
      <c r="F126" s="86" t="str">
        <f t="shared" si="1"/>
        <v>-</v>
      </c>
    </row>
    <row r="127" spans="1:6" s="1" customFormat="1" ht="12.75" customHeight="1" x14ac:dyDescent="0.2">
      <c r="A127" s="83" t="s">
        <v>300</v>
      </c>
      <c r="B127" s="108" t="s">
        <v>301</v>
      </c>
      <c r="C127" s="82" t="s">
        <v>300</v>
      </c>
      <c r="D127" s="85">
        <v>6565.39</v>
      </c>
      <c r="E127" s="85">
        <v>6786.61</v>
      </c>
      <c r="F127" s="86">
        <f t="shared" si="1"/>
        <v>103.36948757042612</v>
      </c>
    </row>
    <row r="128" spans="1:6" s="1" customFormat="1" ht="24" customHeight="1" x14ac:dyDescent="0.2">
      <c r="A128" s="83" t="s">
        <v>302</v>
      </c>
      <c r="B128" s="109" t="s">
        <v>303</v>
      </c>
      <c r="C128" s="82" t="s">
        <v>302</v>
      </c>
      <c r="D128" s="106">
        <f>SUM(D129:D132)</f>
        <v>0</v>
      </c>
      <c r="E128" s="106">
        <f>SUM(E129:E132)</f>
        <v>5040.1499999999996</v>
      </c>
      <c r="F128" s="86" t="str">
        <f t="shared" si="1"/>
        <v>-</v>
      </c>
    </row>
    <row r="129" spans="1:6" s="1" customFormat="1" ht="12.75" customHeight="1" x14ac:dyDescent="0.2">
      <c r="A129" s="83" t="s">
        <v>304</v>
      </c>
      <c r="B129" s="108" t="s">
        <v>305</v>
      </c>
      <c r="C129" s="82" t="s">
        <v>304</v>
      </c>
      <c r="D129" s="85">
        <v>0</v>
      </c>
      <c r="E129" s="85">
        <v>5040.1499999999996</v>
      </c>
      <c r="F129" s="86" t="str">
        <f t="shared" si="1"/>
        <v>-</v>
      </c>
    </row>
    <row r="130" spans="1:6" s="1" customFormat="1" ht="12.75" customHeight="1" x14ac:dyDescent="0.2">
      <c r="A130" s="83" t="s">
        <v>306</v>
      </c>
      <c r="B130" s="107" t="s">
        <v>307</v>
      </c>
      <c r="C130" s="82" t="s">
        <v>306</v>
      </c>
      <c r="D130" s="85">
        <v>0</v>
      </c>
      <c r="E130" s="85">
        <v>0</v>
      </c>
      <c r="F130" s="86" t="str">
        <f t="shared" si="1"/>
        <v>-</v>
      </c>
    </row>
    <row r="131" spans="1:6" s="1" customFormat="1" ht="24" customHeight="1" x14ac:dyDescent="0.2">
      <c r="A131" s="83" t="s">
        <v>308</v>
      </c>
      <c r="B131" s="107" t="s">
        <v>309</v>
      </c>
      <c r="C131" s="82" t="s">
        <v>308</v>
      </c>
      <c r="D131" s="85">
        <v>0</v>
      </c>
      <c r="E131" s="85">
        <v>0</v>
      </c>
      <c r="F131" s="86" t="str">
        <f t="shared" si="1"/>
        <v>-</v>
      </c>
    </row>
    <row r="132" spans="1:6" s="1" customFormat="1" ht="24" customHeight="1" x14ac:dyDescent="0.2">
      <c r="A132" s="83" t="s">
        <v>310</v>
      </c>
      <c r="B132" s="107" t="s">
        <v>311</v>
      </c>
      <c r="C132" s="82" t="s">
        <v>310</v>
      </c>
      <c r="D132" s="85">
        <v>0</v>
      </c>
      <c r="E132" s="85">
        <v>0</v>
      </c>
      <c r="F132" s="86" t="str">
        <f t="shared" si="1"/>
        <v>-</v>
      </c>
    </row>
    <row r="133" spans="1:6" s="1" customFormat="1" ht="24" customHeight="1" x14ac:dyDescent="0.2">
      <c r="A133" s="83" t="s">
        <v>312</v>
      </c>
      <c r="B133" s="107" t="s">
        <v>313</v>
      </c>
      <c r="C133" s="82" t="s">
        <v>312</v>
      </c>
      <c r="D133" s="106">
        <f>D134+D138</f>
        <v>0</v>
      </c>
      <c r="E133" s="106">
        <f>E134+E138</f>
        <v>0</v>
      </c>
      <c r="F133" s="86" t="str">
        <f t="shared" si="1"/>
        <v>-</v>
      </c>
    </row>
    <row r="134" spans="1:6" s="1" customFormat="1" ht="24" customHeight="1" x14ac:dyDescent="0.2">
      <c r="A134" s="83" t="s">
        <v>314</v>
      </c>
      <c r="B134" s="107" t="s">
        <v>315</v>
      </c>
      <c r="C134" s="82" t="s">
        <v>314</v>
      </c>
      <c r="D134" s="106">
        <f>SUM(D135:D137)</f>
        <v>0</v>
      </c>
      <c r="E134" s="106">
        <f>SUM(E135:E137)</f>
        <v>0</v>
      </c>
      <c r="F134" s="86" t="str">
        <f t="shared" ref="F134:F197" si="2">IF(D134&lt;&gt;0,IF(E134/D134&gt;=100,"&gt;&gt;100",E134/D134*100),"-")</f>
        <v>-</v>
      </c>
    </row>
    <row r="135" spans="1:6" s="1" customFormat="1" ht="12.75" customHeight="1" x14ac:dyDescent="0.2">
      <c r="A135" s="83" t="s">
        <v>316</v>
      </c>
      <c r="B135" s="84" t="s">
        <v>317</v>
      </c>
      <c r="C135" s="82" t="s">
        <v>316</v>
      </c>
      <c r="D135" s="85">
        <v>0</v>
      </c>
      <c r="E135" s="85">
        <v>0</v>
      </c>
      <c r="F135" s="86" t="str">
        <f t="shared" si="2"/>
        <v>-</v>
      </c>
    </row>
    <row r="136" spans="1:6" s="1" customFormat="1" ht="24" customHeight="1" x14ac:dyDescent="0.2">
      <c r="A136" s="83" t="s">
        <v>318</v>
      </c>
      <c r="B136" s="107" t="s">
        <v>319</v>
      </c>
      <c r="C136" s="82" t="s">
        <v>318</v>
      </c>
      <c r="D136" s="85">
        <v>0</v>
      </c>
      <c r="E136" s="85">
        <v>0</v>
      </c>
      <c r="F136" s="86" t="str">
        <f t="shared" si="2"/>
        <v>-</v>
      </c>
    </row>
    <row r="137" spans="1:6" s="1" customFormat="1" ht="24" customHeight="1" x14ac:dyDescent="0.2">
      <c r="A137" s="83" t="s">
        <v>320</v>
      </c>
      <c r="B137" s="84" t="s">
        <v>321</v>
      </c>
      <c r="C137" s="82" t="s">
        <v>320</v>
      </c>
      <c r="D137" s="85">
        <v>0</v>
      </c>
      <c r="E137" s="85">
        <v>0</v>
      </c>
      <c r="F137" s="86" t="str">
        <f t="shared" si="2"/>
        <v>-</v>
      </c>
    </row>
    <row r="138" spans="1:6" s="1" customFormat="1" ht="12.75" customHeight="1" x14ac:dyDescent="0.2">
      <c r="A138" s="83" t="s">
        <v>322</v>
      </c>
      <c r="B138" s="84" t="s">
        <v>323</v>
      </c>
      <c r="C138" s="82" t="s">
        <v>322</v>
      </c>
      <c r="D138" s="85">
        <v>0</v>
      </c>
      <c r="E138" s="85">
        <v>0</v>
      </c>
      <c r="F138" s="86" t="str">
        <f t="shared" si="2"/>
        <v>-</v>
      </c>
    </row>
    <row r="139" spans="1:6" s="1" customFormat="1" ht="12.75" customHeight="1" x14ac:dyDescent="0.2">
      <c r="A139" s="83" t="s">
        <v>324</v>
      </c>
      <c r="B139" s="84" t="s">
        <v>325</v>
      </c>
      <c r="C139" s="82" t="s">
        <v>324</v>
      </c>
      <c r="D139" s="106">
        <f>D140+D150</f>
        <v>0</v>
      </c>
      <c r="E139" s="106">
        <f>E140+E150</f>
        <v>0</v>
      </c>
      <c r="F139" s="86" t="str">
        <f t="shared" si="2"/>
        <v>-</v>
      </c>
    </row>
    <row r="140" spans="1:6" s="1" customFormat="1" ht="12.75" customHeight="1" x14ac:dyDescent="0.2">
      <c r="A140" s="83" t="s">
        <v>326</v>
      </c>
      <c r="B140" s="84" t="s">
        <v>327</v>
      </c>
      <c r="C140" s="82" t="s">
        <v>326</v>
      </c>
      <c r="D140" s="106">
        <f>SUM(D141:D149)</f>
        <v>0</v>
      </c>
      <c r="E140" s="106">
        <f>SUM(E141:E149)</f>
        <v>0</v>
      </c>
      <c r="F140" s="86" t="str">
        <f t="shared" si="2"/>
        <v>-</v>
      </c>
    </row>
    <row r="141" spans="1:6" s="1" customFormat="1" ht="12.75" customHeight="1" x14ac:dyDescent="0.2">
      <c r="A141" s="83" t="s">
        <v>328</v>
      </c>
      <c r="B141" s="84" t="s">
        <v>329</v>
      </c>
      <c r="C141" s="82" t="s">
        <v>328</v>
      </c>
      <c r="D141" s="85">
        <v>0</v>
      </c>
      <c r="E141" s="85">
        <v>0</v>
      </c>
      <c r="F141" s="86" t="str">
        <f t="shared" si="2"/>
        <v>-</v>
      </c>
    </row>
    <row r="142" spans="1:6" s="1" customFormat="1" ht="12.75" customHeight="1" x14ac:dyDescent="0.2">
      <c r="A142" s="83" t="s">
        <v>330</v>
      </c>
      <c r="B142" s="84" t="s">
        <v>331</v>
      </c>
      <c r="C142" s="82" t="s">
        <v>330</v>
      </c>
      <c r="D142" s="85">
        <v>0</v>
      </c>
      <c r="E142" s="85">
        <v>0</v>
      </c>
      <c r="F142" s="86" t="str">
        <f t="shared" si="2"/>
        <v>-</v>
      </c>
    </row>
    <row r="143" spans="1:6" s="1" customFormat="1" ht="12.75" customHeight="1" x14ac:dyDescent="0.2">
      <c r="A143" s="83" t="s">
        <v>332</v>
      </c>
      <c r="B143" s="84" t="s">
        <v>333</v>
      </c>
      <c r="C143" s="82" t="s">
        <v>332</v>
      </c>
      <c r="D143" s="85">
        <v>0</v>
      </c>
      <c r="E143" s="85">
        <v>0</v>
      </c>
      <c r="F143" s="86" t="str">
        <f t="shared" si="2"/>
        <v>-</v>
      </c>
    </row>
    <row r="144" spans="1:6" s="1" customFormat="1" ht="12.75" customHeight="1" x14ac:dyDescent="0.2">
      <c r="A144" s="83" t="s">
        <v>334</v>
      </c>
      <c r="B144" s="84" t="s">
        <v>335</v>
      </c>
      <c r="C144" s="82" t="s">
        <v>334</v>
      </c>
      <c r="D144" s="85">
        <v>0</v>
      </c>
      <c r="E144" s="85">
        <v>0</v>
      </c>
      <c r="F144" s="86" t="str">
        <f t="shared" si="2"/>
        <v>-</v>
      </c>
    </row>
    <row r="145" spans="1:6" s="1" customFormat="1" ht="12.75" customHeight="1" x14ac:dyDescent="0.2">
      <c r="A145" s="83" t="s">
        <v>336</v>
      </c>
      <c r="B145" s="84" t="s">
        <v>337</v>
      </c>
      <c r="C145" s="82" t="s">
        <v>336</v>
      </c>
      <c r="D145" s="85">
        <v>0</v>
      </c>
      <c r="E145" s="85">
        <v>0</v>
      </c>
      <c r="F145" s="86" t="str">
        <f t="shared" si="2"/>
        <v>-</v>
      </c>
    </row>
    <row r="146" spans="1:6" s="1" customFormat="1" ht="12.75" customHeight="1" x14ac:dyDescent="0.2">
      <c r="A146" s="83" t="s">
        <v>338</v>
      </c>
      <c r="B146" s="84" t="s">
        <v>339</v>
      </c>
      <c r="C146" s="82" t="s">
        <v>338</v>
      </c>
      <c r="D146" s="85">
        <v>0</v>
      </c>
      <c r="E146" s="85">
        <v>0</v>
      </c>
      <c r="F146" s="86" t="str">
        <f t="shared" si="2"/>
        <v>-</v>
      </c>
    </row>
    <row r="147" spans="1:6" s="1" customFormat="1" ht="12.75" customHeight="1" x14ac:dyDescent="0.2">
      <c r="A147" s="83" t="s">
        <v>340</v>
      </c>
      <c r="B147" s="84" t="s">
        <v>341</v>
      </c>
      <c r="C147" s="82" t="s">
        <v>340</v>
      </c>
      <c r="D147" s="85">
        <v>0</v>
      </c>
      <c r="E147" s="85">
        <v>0</v>
      </c>
      <c r="F147" s="86" t="str">
        <f t="shared" si="2"/>
        <v>-</v>
      </c>
    </row>
    <row r="148" spans="1:6" s="1" customFormat="1" ht="12.75" customHeight="1" x14ac:dyDescent="0.2">
      <c r="A148" s="83" t="s">
        <v>342</v>
      </c>
      <c r="B148" s="84" t="s">
        <v>343</v>
      </c>
      <c r="C148" s="82" t="s">
        <v>342</v>
      </c>
      <c r="D148" s="85">
        <v>0</v>
      </c>
      <c r="E148" s="85">
        <v>0</v>
      </c>
      <c r="F148" s="86" t="str">
        <f t="shared" si="2"/>
        <v>-</v>
      </c>
    </row>
    <row r="149" spans="1:6" s="1" customFormat="1" ht="12.75" customHeight="1" x14ac:dyDescent="0.2">
      <c r="A149" s="83" t="s">
        <v>344</v>
      </c>
      <c r="B149" s="84" t="s">
        <v>345</v>
      </c>
      <c r="C149" s="82" t="s">
        <v>344</v>
      </c>
      <c r="D149" s="85">
        <v>0</v>
      </c>
      <c r="E149" s="85">
        <v>0</v>
      </c>
      <c r="F149" s="86" t="str">
        <f t="shared" si="2"/>
        <v>-</v>
      </c>
    </row>
    <row r="150" spans="1:6" s="1" customFormat="1" ht="12.75" customHeight="1" x14ac:dyDescent="0.2">
      <c r="A150" s="83" t="s">
        <v>346</v>
      </c>
      <c r="B150" s="84" t="s">
        <v>347</v>
      </c>
      <c r="C150" s="82" t="s">
        <v>346</v>
      </c>
      <c r="D150" s="85">
        <v>0</v>
      </c>
      <c r="E150" s="85">
        <v>0</v>
      </c>
      <c r="F150" s="86" t="str">
        <f t="shared" si="2"/>
        <v>-</v>
      </c>
    </row>
    <row r="151" spans="1:6" s="1" customFormat="1" ht="12.75" customHeight="1" x14ac:dyDescent="0.2">
      <c r="A151" s="83" t="s">
        <v>56</v>
      </c>
      <c r="B151" s="84" t="s">
        <v>348</v>
      </c>
      <c r="C151" s="82" t="s">
        <v>56</v>
      </c>
      <c r="D151" s="106">
        <f>D152+D163+D196+D215+D224+D252+D263</f>
        <v>518856.76</v>
      </c>
      <c r="E151" s="106">
        <f>E152+E163+E196+E215+E224+E252+E263</f>
        <v>1181638.71</v>
      </c>
      <c r="F151" s="86">
        <f t="shared" si="2"/>
        <v>227.73890620602111</v>
      </c>
    </row>
    <row r="152" spans="1:6" s="1" customFormat="1" ht="12.75" customHeight="1" x14ac:dyDescent="0.2">
      <c r="A152" s="83" t="s">
        <v>349</v>
      </c>
      <c r="B152" s="84" t="s">
        <v>350</v>
      </c>
      <c r="C152" s="82" t="s">
        <v>349</v>
      </c>
      <c r="D152" s="106">
        <f>D153+D158+D159</f>
        <v>75475.709999999992</v>
      </c>
      <c r="E152" s="106">
        <f>E153+E158+E159</f>
        <v>61011.12</v>
      </c>
      <c r="F152" s="86">
        <f t="shared" si="2"/>
        <v>80.835436990258202</v>
      </c>
    </row>
    <row r="153" spans="1:6" s="1" customFormat="1" ht="12.75" customHeight="1" x14ac:dyDescent="0.2">
      <c r="A153" s="83" t="s">
        <v>351</v>
      </c>
      <c r="B153" s="84" t="s">
        <v>352</v>
      </c>
      <c r="C153" s="82" t="s">
        <v>351</v>
      </c>
      <c r="D153" s="106">
        <f>SUM(D154:D157)</f>
        <v>45631.25</v>
      </c>
      <c r="E153" s="106">
        <f>SUM(E154:E157)</f>
        <v>37354.230000000003</v>
      </c>
      <c r="F153" s="86">
        <f t="shared" si="2"/>
        <v>81.861071086152592</v>
      </c>
    </row>
    <row r="154" spans="1:6" s="1" customFormat="1" ht="12.75" customHeight="1" x14ac:dyDescent="0.2">
      <c r="A154" s="83" t="s">
        <v>353</v>
      </c>
      <c r="B154" s="84" t="s">
        <v>354</v>
      </c>
      <c r="C154" s="82" t="s">
        <v>353</v>
      </c>
      <c r="D154" s="85">
        <v>45631.25</v>
      </c>
      <c r="E154" s="85">
        <v>37354.230000000003</v>
      </c>
      <c r="F154" s="86">
        <f t="shared" si="2"/>
        <v>81.861071086152592</v>
      </c>
    </row>
    <row r="155" spans="1:6" s="1" customFormat="1" ht="12.75" customHeight="1" x14ac:dyDescent="0.2">
      <c r="A155" s="83" t="s">
        <v>355</v>
      </c>
      <c r="B155" s="84" t="s">
        <v>356</v>
      </c>
      <c r="C155" s="82" t="s">
        <v>355</v>
      </c>
      <c r="D155" s="85">
        <v>0</v>
      </c>
      <c r="E155" s="85">
        <v>0</v>
      </c>
      <c r="F155" s="86" t="str">
        <f t="shared" si="2"/>
        <v>-</v>
      </c>
    </row>
    <row r="156" spans="1:6" s="1" customFormat="1" ht="12.75" customHeight="1" x14ac:dyDescent="0.2">
      <c r="A156" s="83" t="s">
        <v>357</v>
      </c>
      <c r="B156" s="84" t="s">
        <v>358</v>
      </c>
      <c r="C156" s="82" t="s">
        <v>357</v>
      </c>
      <c r="D156" s="85">
        <v>0</v>
      </c>
      <c r="E156" s="85">
        <v>0</v>
      </c>
      <c r="F156" s="86" t="str">
        <f t="shared" si="2"/>
        <v>-</v>
      </c>
    </row>
    <row r="157" spans="1:6" s="1" customFormat="1" ht="12.75" customHeight="1" x14ac:dyDescent="0.2">
      <c r="A157" s="83" t="s">
        <v>359</v>
      </c>
      <c r="B157" s="84" t="s">
        <v>360</v>
      </c>
      <c r="C157" s="82" t="s">
        <v>359</v>
      </c>
      <c r="D157" s="85">
        <v>0</v>
      </c>
      <c r="E157" s="85">
        <v>0</v>
      </c>
      <c r="F157" s="86" t="str">
        <f t="shared" si="2"/>
        <v>-</v>
      </c>
    </row>
    <row r="158" spans="1:6" s="1" customFormat="1" ht="12.75" customHeight="1" x14ac:dyDescent="0.2">
      <c r="A158" s="83" t="s">
        <v>361</v>
      </c>
      <c r="B158" s="84" t="s">
        <v>362</v>
      </c>
      <c r="C158" s="82" t="s">
        <v>361</v>
      </c>
      <c r="D158" s="85">
        <v>9025.15</v>
      </c>
      <c r="E158" s="85">
        <v>6668.07</v>
      </c>
      <c r="F158" s="86">
        <f t="shared" si="2"/>
        <v>73.883204157271621</v>
      </c>
    </row>
    <row r="159" spans="1:6" s="1" customFormat="1" ht="12.75" customHeight="1" x14ac:dyDescent="0.2">
      <c r="A159" s="83" t="s">
        <v>363</v>
      </c>
      <c r="B159" s="84" t="s">
        <v>364</v>
      </c>
      <c r="C159" s="82" t="s">
        <v>363</v>
      </c>
      <c r="D159" s="106">
        <f>SUM(D160:D162)</f>
        <v>20819.309999999998</v>
      </c>
      <c r="E159" s="106">
        <f>SUM(E160:E162)</f>
        <v>16988.82</v>
      </c>
      <c r="F159" s="86">
        <f t="shared" si="2"/>
        <v>81.601263442448385</v>
      </c>
    </row>
    <row r="160" spans="1:6" s="1" customFormat="1" ht="12.75" customHeight="1" x14ac:dyDescent="0.2">
      <c r="A160" s="83" t="s">
        <v>365</v>
      </c>
      <c r="B160" s="84" t="s">
        <v>143</v>
      </c>
      <c r="C160" s="82" t="s">
        <v>365</v>
      </c>
      <c r="D160" s="85">
        <v>11407.85</v>
      </c>
      <c r="E160" s="85">
        <v>9292.11</v>
      </c>
      <c r="F160" s="86">
        <f t="shared" si="2"/>
        <v>81.453648145794347</v>
      </c>
    </row>
    <row r="161" spans="1:6" s="1" customFormat="1" ht="12.75" customHeight="1" x14ac:dyDescent="0.2">
      <c r="A161" s="83" t="s">
        <v>366</v>
      </c>
      <c r="B161" s="84" t="s">
        <v>367</v>
      </c>
      <c r="C161" s="82" t="s">
        <v>366</v>
      </c>
      <c r="D161" s="85">
        <v>9411.4599999999991</v>
      </c>
      <c r="E161" s="85">
        <v>7696.71</v>
      </c>
      <c r="F161" s="86">
        <f t="shared" si="2"/>
        <v>81.780191383696049</v>
      </c>
    </row>
    <row r="162" spans="1:6" s="1" customFormat="1" ht="12.75" customHeight="1" x14ac:dyDescent="0.2">
      <c r="A162" s="83" t="s">
        <v>368</v>
      </c>
      <c r="B162" s="84" t="s">
        <v>369</v>
      </c>
      <c r="C162" s="82" t="s">
        <v>368</v>
      </c>
      <c r="D162" s="85">
        <v>0</v>
      </c>
      <c r="E162" s="85">
        <v>0</v>
      </c>
      <c r="F162" s="86" t="str">
        <f t="shared" si="2"/>
        <v>-</v>
      </c>
    </row>
    <row r="163" spans="1:6" s="1" customFormat="1" ht="12.75" customHeight="1" x14ac:dyDescent="0.2">
      <c r="A163" s="83" t="s">
        <v>370</v>
      </c>
      <c r="B163" s="84" t="s">
        <v>371</v>
      </c>
      <c r="C163" s="82" t="s">
        <v>370</v>
      </c>
      <c r="D163" s="106">
        <f>D164+D169+D177+D187+D188</f>
        <v>261462.41000000003</v>
      </c>
      <c r="E163" s="106">
        <f>E164+E169+E177+E187+E188</f>
        <v>928738.65999999992</v>
      </c>
      <c r="F163" s="86">
        <f t="shared" si="2"/>
        <v>355.2092478609066</v>
      </c>
    </row>
    <row r="164" spans="1:6" s="1" customFormat="1" ht="12.75" customHeight="1" x14ac:dyDescent="0.2">
      <c r="A164" s="83" t="s">
        <v>372</v>
      </c>
      <c r="B164" s="84" t="s">
        <v>373</v>
      </c>
      <c r="C164" s="82" t="s">
        <v>372</v>
      </c>
      <c r="D164" s="106">
        <f>SUM(D165:D168)</f>
        <v>3011.35</v>
      </c>
      <c r="E164" s="106">
        <f>SUM(E165:E168)</f>
        <v>3414.26</v>
      </c>
      <c r="F164" s="86">
        <f t="shared" si="2"/>
        <v>113.3797134175702</v>
      </c>
    </row>
    <row r="165" spans="1:6" s="1" customFormat="1" ht="12.75" customHeight="1" x14ac:dyDescent="0.2">
      <c r="A165" s="83" t="s">
        <v>374</v>
      </c>
      <c r="B165" s="84" t="s">
        <v>375</v>
      </c>
      <c r="C165" s="82" t="s">
        <v>374</v>
      </c>
      <c r="D165" s="85">
        <v>0</v>
      </c>
      <c r="E165" s="85">
        <v>341.52</v>
      </c>
      <c r="F165" s="86" t="str">
        <f t="shared" si="2"/>
        <v>-</v>
      </c>
    </row>
    <row r="166" spans="1:6" s="1" customFormat="1" ht="12.75" customHeight="1" x14ac:dyDescent="0.2">
      <c r="A166" s="83" t="s">
        <v>376</v>
      </c>
      <c r="B166" s="84" t="s">
        <v>377</v>
      </c>
      <c r="C166" s="82" t="s">
        <v>376</v>
      </c>
      <c r="D166" s="85">
        <v>1595.86</v>
      </c>
      <c r="E166" s="85">
        <v>1272.8900000000001</v>
      </c>
      <c r="F166" s="86">
        <f t="shared" si="2"/>
        <v>79.762009198801906</v>
      </c>
    </row>
    <row r="167" spans="1:6" s="1" customFormat="1" ht="12.75" customHeight="1" x14ac:dyDescent="0.2">
      <c r="A167" s="83" t="s">
        <v>378</v>
      </c>
      <c r="B167" s="84" t="s">
        <v>379</v>
      </c>
      <c r="C167" s="82" t="s">
        <v>378</v>
      </c>
      <c r="D167" s="85">
        <v>185.81</v>
      </c>
      <c r="E167" s="85">
        <v>56.88</v>
      </c>
      <c r="F167" s="86">
        <f t="shared" si="2"/>
        <v>30.611915397449007</v>
      </c>
    </row>
    <row r="168" spans="1:6" s="1" customFormat="1" ht="12.75" customHeight="1" x14ac:dyDescent="0.2">
      <c r="A168" s="83" t="s">
        <v>380</v>
      </c>
      <c r="B168" s="84" t="s">
        <v>381</v>
      </c>
      <c r="C168" s="82" t="s">
        <v>380</v>
      </c>
      <c r="D168" s="85">
        <v>1229.68</v>
      </c>
      <c r="E168" s="85">
        <v>1742.97</v>
      </c>
      <c r="F168" s="86">
        <f t="shared" si="2"/>
        <v>141.74175395224773</v>
      </c>
    </row>
    <row r="169" spans="1:6" s="1" customFormat="1" ht="12.75" customHeight="1" x14ac:dyDescent="0.2">
      <c r="A169" s="83" t="s">
        <v>382</v>
      </c>
      <c r="B169" s="84" t="s">
        <v>383</v>
      </c>
      <c r="C169" s="82" t="s">
        <v>382</v>
      </c>
      <c r="D169" s="106">
        <f>SUM(D170:D176)</f>
        <v>31202.51</v>
      </c>
      <c r="E169" s="106">
        <f>SUM(E170:E176)</f>
        <v>29681.609999999997</v>
      </c>
      <c r="F169" s="86">
        <f t="shared" si="2"/>
        <v>95.125712642989285</v>
      </c>
    </row>
    <row r="170" spans="1:6" s="1" customFormat="1" ht="12.75" customHeight="1" x14ac:dyDescent="0.2">
      <c r="A170" s="83" t="s">
        <v>384</v>
      </c>
      <c r="B170" s="84" t="s">
        <v>385</v>
      </c>
      <c r="C170" s="82" t="s">
        <v>384</v>
      </c>
      <c r="D170" s="85">
        <v>4727.9799999999996</v>
      </c>
      <c r="E170" s="85">
        <v>3653.68</v>
      </c>
      <c r="F170" s="86">
        <f t="shared" si="2"/>
        <v>77.277822664224473</v>
      </c>
    </row>
    <row r="171" spans="1:6" s="1" customFormat="1" ht="12.75" customHeight="1" x14ac:dyDescent="0.2">
      <c r="A171" s="83" t="s">
        <v>386</v>
      </c>
      <c r="B171" s="84" t="s">
        <v>387</v>
      </c>
      <c r="C171" s="82" t="s">
        <v>386</v>
      </c>
      <c r="D171" s="85">
        <v>0</v>
      </c>
      <c r="E171" s="85">
        <v>0</v>
      </c>
      <c r="F171" s="86" t="str">
        <f t="shared" si="2"/>
        <v>-</v>
      </c>
    </row>
    <row r="172" spans="1:6" s="1" customFormat="1" ht="12.75" customHeight="1" x14ac:dyDescent="0.2">
      <c r="A172" s="83" t="s">
        <v>388</v>
      </c>
      <c r="B172" s="84" t="s">
        <v>389</v>
      </c>
      <c r="C172" s="82" t="s">
        <v>388</v>
      </c>
      <c r="D172" s="85">
        <v>24797.279999999999</v>
      </c>
      <c r="E172" s="85">
        <v>23674.23</v>
      </c>
      <c r="F172" s="86">
        <f t="shared" si="2"/>
        <v>95.471075859933023</v>
      </c>
    </row>
    <row r="173" spans="1:6" s="1" customFormat="1" ht="12.75" customHeight="1" x14ac:dyDescent="0.2">
      <c r="A173" s="83" t="s">
        <v>390</v>
      </c>
      <c r="B173" s="84" t="s">
        <v>391</v>
      </c>
      <c r="C173" s="82" t="s">
        <v>390</v>
      </c>
      <c r="D173" s="85">
        <v>0</v>
      </c>
      <c r="E173" s="85">
        <v>0</v>
      </c>
      <c r="F173" s="86" t="str">
        <f t="shared" si="2"/>
        <v>-</v>
      </c>
    </row>
    <row r="174" spans="1:6" s="1" customFormat="1" ht="12.75" customHeight="1" x14ac:dyDescent="0.2">
      <c r="A174" s="83" t="s">
        <v>392</v>
      </c>
      <c r="B174" s="84" t="s">
        <v>393</v>
      </c>
      <c r="C174" s="82" t="s">
        <v>392</v>
      </c>
      <c r="D174" s="85">
        <v>1677.25</v>
      </c>
      <c r="E174" s="85">
        <v>2092.1</v>
      </c>
      <c r="F174" s="86">
        <f t="shared" si="2"/>
        <v>124.73393948427484</v>
      </c>
    </row>
    <row r="175" spans="1:6" s="1" customFormat="1" ht="12.75" customHeight="1" x14ac:dyDescent="0.2">
      <c r="A175" s="83" t="s">
        <v>394</v>
      </c>
      <c r="B175" s="84" t="s">
        <v>395</v>
      </c>
      <c r="C175" s="82" t="s">
        <v>394</v>
      </c>
      <c r="D175" s="85">
        <v>0</v>
      </c>
      <c r="E175" s="85">
        <v>0</v>
      </c>
      <c r="F175" s="86" t="str">
        <f t="shared" si="2"/>
        <v>-</v>
      </c>
    </row>
    <row r="176" spans="1:6" s="1" customFormat="1" ht="12.75" customHeight="1" x14ac:dyDescent="0.2">
      <c r="A176" s="83" t="s">
        <v>396</v>
      </c>
      <c r="B176" s="84" t="s">
        <v>397</v>
      </c>
      <c r="C176" s="82" t="s">
        <v>396</v>
      </c>
      <c r="D176" s="85">
        <v>0</v>
      </c>
      <c r="E176" s="85">
        <v>261.60000000000002</v>
      </c>
      <c r="F176" s="86" t="str">
        <f t="shared" si="2"/>
        <v>-</v>
      </c>
    </row>
    <row r="177" spans="1:6" s="1" customFormat="1" ht="12.75" customHeight="1" x14ac:dyDescent="0.2">
      <c r="A177" s="83" t="s">
        <v>398</v>
      </c>
      <c r="B177" s="84" t="s">
        <v>399</v>
      </c>
      <c r="C177" s="82" t="s">
        <v>398</v>
      </c>
      <c r="D177" s="106">
        <f>SUM(D178:D186)</f>
        <v>182671.23</v>
      </c>
      <c r="E177" s="106">
        <f>SUM(E178:E186)</f>
        <v>840779.77999999991</v>
      </c>
      <c r="F177" s="86">
        <f t="shared" si="2"/>
        <v>460.2694031238525</v>
      </c>
    </row>
    <row r="178" spans="1:6" s="1" customFormat="1" ht="12.75" customHeight="1" x14ac:dyDescent="0.2">
      <c r="A178" s="83" t="s">
        <v>400</v>
      </c>
      <c r="B178" s="84" t="s">
        <v>401</v>
      </c>
      <c r="C178" s="82" t="s">
        <v>400</v>
      </c>
      <c r="D178" s="85">
        <v>76127.899999999994</v>
      </c>
      <c r="E178" s="85">
        <v>92308.69</v>
      </c>
      <c r="F178" s="86">
        <f t="shared" si="2"/>
        <v>121.25474366165363</v>
      </c>
    </row>
    <row r="179" spans="1:6" s="1" customFormat="1" ht="12.75" customHeight="1" x14ac:dyDescent="0.2">
      <c r="A179" s="83" t="s">
        <v>402</v>
      </c>
      <c r="B179" s="84" t="s">
        <v>403</v>
      </c>
      <c r="C179" s="82" t="s">
        <v>402</v>
      </c>
      <c r="D179" s="85">
        <v>26705.84</v>
      </c>
      <c r="E179" s="85">
        <v>629767.47</v>
      </c>
      <c r="F179" s="86">
        <f t="shared" si="2"/>
        <v>2358.1638697753001</v>
      </c>
    </row>
    <row r="180" spans="1:6" s="1" customFormat="1" ht="12.75" customHeight="1" x14ac:dyDescent="0.2">
      <c r="A180" s="83" t="s">
        <v>404</v>
      </c>
      <c r="B180" s="84" t="s">
        <v>405</v>
      </c>
      <c r="C180" s="82" t="s">
        <v>404</v>
      </c>
      <c r="D180" s="85">
        <v>5386.14</v>
      </c>
      <c r="E180" s="85">
        <v>13727.32</v>
      </c>
      <c r="F180" s="86">
        <f t="shared" si="2"/>
        <v>254.86377999829188</v>
      </c>
    </row>
    <row r="181" spans="1:6" s="1" customFormat="1" ht="12.75" customHeight="1" x14ac:dyDescent="0.2">
      <c r="A181" s="83" t="s">
        <v>406</v>
      </c>
      <c r="B181" s="84" t="s">
        <v>407</v>
      </c>
      <c r="C181" s="82" t="s">
        <v>406</v>
      </c>
      <c r="D181" s="85">
        <v>18322.95</v>
      </c>
      <c r="E181" s="85">
        <v>32942.730000000003</v>
      </c>
      <c r="F181" s="86">
        <f t="shared" si="2"/>
        <v>179.78944438532005</v>
      </c>
    </row>
    <row r="182" spans="1:6" s="1" customFormat="1" ht="12.75" customHeight="1" x14ac:dyDescent="0.2">
      <c r="A182" s="83" t="s">
        <v>408</v>
      </c>
      <c r="B182" s="84" t="s">
        <v>409</v>
      </c>
      <c r="C182" s="82" t="s">
        <v>408</v>
      </c>
      <c r="D182" s="85">
        <v>0</v>
      </c>
      <c r="E182" s="85">
        <v>0</v>
      </c>
      <c r="F182" s="86" t="str">
        <f t="shared" si="2"/>
        <v>-</v>
      </c>
    </row>
    <row r="183" spans="1:6" s="1" customFormat="1" ht="12.75" customHeight="1" x14ac:dyDescent="0.2">
      <c r="A183" s="83" t="s">
        <v>410</v>
      </c>
      <c r="B183" s="84" t="s">
        <v>411</v>
      </c>
      <c r="C183" s="82" t="s">
        <v>410</v>
      </c>
      <c r="D183" s="85">
        <v>3374.81</v>
      </c>
      <c r="E183" s="85">
        <v>4179.55</v>
      </c>
      <c r="F183" s="86">
        <f t="shared" si="2"/>
        <v>123.84549056095011</v>
      </c>
    </row>
    <row r="184" spans="1:6" s="1" customFormat="1" ht="12.75" customHeight="1" x14ac:dyDescent="0.2">
      <c r="A184" s="83" t="s">
        <v>412</v>
      </c>
      <c r="B184" s="84" t="s">
        <v>413</v>
      </c>
      <c r="C184" s="82" t="s">
        <v>412</v>
      </c>
      <c r="D184" s="85">
        <v>39799.97</v>
      </c>
      <c r="E184" s="85">
        <v>53830.09</v>
      </c>
      <c r="F184" s="86">
        <f t="shared" si="2"/>
        <v>135.25158436049071</v>
      </c>
    </row>
    <row r="185" spans="1:6" s="1" customFormat="1" ht="12.75" customHeight="1" x14ac:dyDescent="0.2">
      <c r="A185" s="83" t="s">
        <v>414</v>
      </c>
      <c r="B185" s="84" t="s">
        <v>415</v>
      </c>
      <c r="C185" s="82" t="s">
        <v>414</v>
      </c>
      <c r="D185" s="85">
        <v>6264.39</v>
      </c>
      <c r="E185" s="85">
        <v>7334.65</v>
      </c>
      <c r="F185" s="86">
        <f t="shared" si="2"/>
        <v>117.0848239014493</v>
      </c>
    </row>
    <row r="186" spans="1:6" s="1" customFormat="1" ht="12.75" customHeight="1" x14ac:dyDescent="0.2">
      <c r="A186" s="83" t="s">
        <v>416</v>
      </c>
      <c r="B186" s="84" t="s">
        <v>417</v>
      </c>
      <c r="C186" s="82" t="s">
        <v>416</v>
      </c>
      <c r="D186" s="85">
        <v>6689.23</v>
      </c>
      <c r="E186" s="85">
        <v>6689.28</v>
      </c>
      <c r="F186" s="86">
        <f t="shared" si="2"/>
        <v>100.00074747018715</v>
      </c>
    </row>
    <row r="187" spans="1:6" s="1" customFormat="1" ht="12.75" customHeight="1" x14ac:dyDescent="0.2">
      <c r="A187" s="83" t="s">
        <v>418</v>
      </c>
      <c r="B187" s="84" t="s">
        <v>419</v>
      </c>
      <c r="C187" s="82" t="s">
        <v>418</v>
      </c>
      <c r="D187" s="85">
        <v>8599.5400000000009</v>
      </c>
      <c r="E187" s="85">
        <v>15126.81</v>
      </c>
      <c r="F187" s="86">
        <f t="shared" si="2"/>
        <v>175.90254827583797</v>
      </c>
    </row>
    <row r="188" spans="1:6" s="1" customFormat="1" ht="12.75" customHeight="1" x14ac:dyDescent="0.2">
      <c r="A188" s="83" t="s">
        <v>420</v>
      </c>
      <c r="B188" s="84" t="s">
        <v>421</v>
      </c>
      <c r="C188" s="82" t="s">
        <v>420</v>
      </c>
      <c r="D188" s="106">
        <f>SUM(D189:D195)</f>
        <v>35977.78</v>
      </c>
      <c r="E188" s="106">
        <f>SUM(E189:E195)</f>
        <v>39736.199999999997</v>
      </c>
      <c r="F188" s="86">
        <f t="shared" si="2"/>
        <v>110.44650336957977</v>
      </c>
    </row>
    <row r="189" spans="1:6" s="1" customFormat="1" ht="12.75" customHeight="1" x14ac:dyDescent="0.2">
      <c r="A189" s="83" t="s">
        <v>422</v>
      </c>
      <c r="B189" s="107" t="s">
        <v>423</v>
      </c>
      <c r="C189" s="82" t="s">
        <v>422</v>
      </c>
      <c r="D189" s="85">
        <v>14823.75</v>
      </c>
      <c r="E189" s="85">
        <v>13417.57</v>
      </c>
      <c r="F189" s="86">
        <f t="shared" si="2"/>
        <v>90.514006239986514</v>
      </c>
    </row>
    <row r="190" spans="1:6" s="1" customFormat="1" ht="12.75" customHeight="1" x14ac:dyDescent="0.2">
      <c r="A190" s="83" t="s">
        <v>424</v>
      </c>
      <c r="B190" s="84" t="s">
        <v>425</v>
      </c>
      <c r="C190" s="82" t="s">
        <v>424</v>
      </c>
      <c r="D190" s="85">
        <v>763.87</v>
      </c>
      <c r="E190" s="85">
        <v>763.87</v>
      </c>
      <c r="F190" s="86">
        <f t="shared" si="2"/>
        <v>100</v>
      </c>
    </row>
    <row r="191" spans="1:6" s="1" customFormat="1" ht="12.75" customHeight="1" x14ac:dyDescent="0.2">
      <c r="A191" s="83" t="s">
        <v>426</v>
      </c>
      <c r="B191" s="84" t="s">
        <v>427</v>
      </c>
      <c r="C191" s="82" t="s">
        <v>426</v>
      </c>
      <c r="D191" s="85">
        <v>2508.7399999999998</v>
      </c>
      <c r="E191" s="85">
        <v>5280.73</v>
      </c>
      <c r="F191" s="86">
        <f t="shared" si="2"/>
        <v>210.49331536946835</v>
      </c>
    </row>
    <row r="192" spans="1:6" s="1" customFormat="1" ht="12.75" customHeight="1" x14ac:dyDescent="0.2">
      <c r="A192" s="83" t="s">
        <v>428</v>
      </c>
      <c r="B192" s="84" t="s">
        <v>429</v>
      </c>
      <c r="C192" s="82" t="s">
        <v>428</v>
      </c>
      <c r="D192" s="85">
        <v>0</v>
      </c>
      <c r="E192" s="85">
        <v>0</v>
      </c>
      <c r="F192" s="86" t="str">
        <f t="shared" si="2"/>
        <v>-</v>
      </c>
    </row>
    <row r="193" spans="1:6" s="1" customFormat="1" ht="12.75" customHeight="1" x14ac:dyDescent="0.2">
      <c r="A193" s="83" t="s">
        <v>430</v>
      </c>
      <c r="B193" s="84" t="s">
        <v>431</v>
      </c>
      <c r="C193" s="82" t="s">
        <v>430</v>
      </c>
      <c r="D193" s="85">
        <v>0</v>
      </c>
      <c r="E193" s="85">
        <v>0</v>
      </c>
      <c r="F193" s="86" t="str">
        <f t="shared" si="2"/>
        <v>-</v>
      </c>
    </row>
    <row r="194" spans="1:6" s="1" customFormat="1" ht="12.75" customHeight="1" x14ac:dyDescent="0.2">
      <c r="A194" s="83" t="s">
        <v>432</v>
      </c>
      <c r="B194" s="84" t="s">
        <v>433</v>
      </c>
      <c r="C194" s="82" t="s">
        <v>432</v>
      </c>
      <c r="D194" s="85">
        <v>0</v>
      </c>
      <c r="E194" s="85">
        <v>0</v>
      </c>
      <c r="F194" s="86" t="str">
        <f t="shared" si="2"/>
        <v>-</v>
      </c>
    </row>
    <row r="195" spans="1:6" s="1" customFormat="1" ht="12.75" customHeight="1" x14ac:dyDescent="0.2">
      <c r="A195" s="83" t="s">
        <v>434</v>
      </c>
      <c r="B195" s="84" t="s">
        <v>435</v>
      </c>
      <c r="C195" s="82" t="s">
        <v>434</v>
      </c>
      <c r="D195" s="85">
        <v>17881.419999999998</v>
      </c>
      <c r="E195" s="85">
        <v>20274.03</v>
      </c>
      <c r="F195" s="86">
        <f t="shared" si="2"/>
        <v>113.38042504454344</v>
      </c>
    </row>
    <row r="196" spans="1:6" s="1" customFormat="1" ht="12.75" customHeight="1" x14ac:dyDescent="0.2">
      <c r="A196" s="83" t="s">
        <v>436</v>
      </c>
      <c r="B196" s="107" t="s">
        <v>437</v>
      </c>
      <c r="C196" s="82" t="s">
        <v>436</v>
      </c>
      <c r="D196" s="106">
        <f>D197+D202+D210</f>
        <v>7790.01</v>
      </c>
      <c r="E196" s="106">
        <f>E197+E202+E210</f>
        <v>11346.99</v>
      </c>
      <c r="F196" s="86">
        <f t="shared" si="2"/>
        <v>145.66078862543179</v>
      </c>
    </row>
    <row r="197" spans="1:6" s="1" customFormat="1" ht="12.75" customHeight="1" x14ac:dyDescent="0.2">
      <c r="A197" s="83" t="s">
        <v>438</v>
      </c>
      <c r="B197" s="84" t="s">
        <v>439</v>
      </c>
      <c r="C197" s="82" t="s">
        <v>438</v>
      </c>
      <c r="D197" s="106">
        <f>SUM(D198:D201)</f>
        <v>0</v>
      </c>
      <c r="E197" s="106">
        <f>SUM(E198:E201)</f>
        <v>0</v>
      </c>
      <c r="F197" s="86" t="str">
        <f t="shared" si="2"/>
        <v>-</v>
      </c>
    </row>
    <row r="198" spans="1:6" s="1" customFormat="1" ht="12.75" customHeight="1" x14ac:dyDescent="0.2">
      <c r="A198" s="83" t="s">
        <v>440</v>
      </c>
      <c r="B198" s="84" t="s">
        <v>441</v>
      </c>
      <c r="C198" s="82" t="s">
        <v>440</v>
      </c>
      <c r="D198" s="85">
        <v>0</v>
      </c>
      <c r="E198" s="85">
        <v>0</v>
      </c>
      <c r="F198" s="86" t="str">
        <f t="shared" ref="F198:F261" si="3">IF(D198&lt;&gt;0,IF(E198/D198&gt;=100,"&gt;&gt;100",E198/D198*100),"-")</f>
        <v>-</v>
      </c>
    </row>
    <row r="199" spans="1:6" s="1" customFormat="1" ht="12.75" customHeight="1" x14ac:dyDescent="0.2">
      <c r="A199" s="83" t="s">
        <v>442</v>
      </c>
      <c r="B199" s="84" t="s">
        <v>443</v>
      </c>
      <c r="C199" s="82" t="s">
        <v>442</v>
      </c>
      <c r="D199" s="85">
        <v>0</v>
      </c>
      <c r="E199" s="85">
        <v>0</v>
      </c>
      <c r="F199" s="86" t="str">
        <f t="shared" si="3"/>
        <v>-</v>
      </c>
    </row>
    <row r="200" spans="1:6" s="1" customFormat="1" ht="12.75" customHeight="1" x14ac:dyDescent="0.2">
      <c r="A200" s="83" t="s">
        <v>444</v>
      </c>
      <c r="B200" s="84" t="s">
        <v>445</v>
      </c>
      <c r="C200" s="82" t="s">
        <v>444</v>
      </c>
      <c r="D200" s="85">
        <v>0</v>
      </c>
      <c r="E200" s="85">
        <v>0</v>
      </c>
      <c r="F200" s="86" t="str">
        <f t="shared" si="3"/>
        <v>-</v>
      </c>
    </row>
    <row r="201" spans="1:6" s="1" customFormat="1" ht="12.75" customHeight="1" x14ac:dyDescent="0.2">
      <c r="A201" s="83" t="s">
        <v>446</v>
      </c>
      <c r="B201" s="84" t="s">
        <v>447</v>
      </c>
      <c r="C201" s="82" t="s">
        <v>446</v>
      </c>
      <c r="D201" s="85">
        <v>0</v>
      </c>
      <c r="E201" s="85">
        <v>0</v>
      </c>
      <c r="F201" s="86" t="str">
        <f t="shared" si="3"/>
        <v>-</v>
      </c>
    </row>
    <row r="202" spans="1:6" s="1" customFormat="1" ht="12.75" customHeight="1" x14ac:dyDescent="0.2">
      <c r="A202" s="83" t="s">
        <v>448</v>
      </c>
      <c r="B202" s="84" t="s">
        <v>449</v>
      </c>
      <c r="C202" s="82" t="s">
        <v>448</v>
      </c>
      <c r="D202" s="106">
        <f>SUM(D203:D209)</f>
        <v>0</v>
      </c>
      <c r="E202" s="106">
        <f>SUM(E203:E209)</f>
        <v>0</v>
      </c>
      <c r="F202" s="86" t="str">
        <f t="shared" si="3"/>
        <v>-</v>
      </c>
    </row>
    <row r="203" spans="1:6" s="1" customFormat="1" ht="24" customHeight="1" x14ac:dyDescent="0.2">
      <c r="A203" s="83" t="s">
        <v>450</v>
      </c>
      <c r="B203" s="84" t="s">
        <v>451</v>
      </c>
      <c r="C203" s="82" t="s">
        <v>450</v>
      </c>
      <c r="D203" s="85">
        <v>0</v>
      </c>
      <c r="E203" s="85">
        <v>0</v>
      </c>
      <c r="F203" s="86" t="str">
        <f t="shared" si="3"/>
        <v>-</v>
      </c>
    </row>
    <row r="204" spans="1:6" s="1" customFormat="1" ht="24" customHeight="1" x14ac:dyDescent="0.2">
      <c r="A204" s="83" t="s">
        <v>452</v>
      </c>
      <c r="B204" s="107" t="s">
        <v>453</v>
      </c>
      <c r="C204" s="82" t="s">
        <v>452</v>
      </c>
      <c r="D204" s="85">
        <v>0</v>
      </c>
      <c r="E204" s="85">
        <v>0</v>
      </c>
      <c r="F204" s="86" t="str">
        <f t="shared" si="3"/>
        <v>-</v>
      </c>
    </row>
    <row r="205" spans="1:6" s="1" customFormat="1" ht="24" customHeight="1" x14ac:dyDescent="0.2">
      <c r="A205" s="83" t="s">
        <v>454</v>
      </c>
      <c r="B205" s="107" t="s">
        <v>455</v>
      </c>
      <c r="C205" s="82" t="s">
        <v>454</v>
      </c>
      <c r="D205" s="85">
        <v>0</v>
      </c>
      <c r="E205" s="85">
        <v>0</v>
      </c>
      <c r="F205" s="86" t="str">
        <f t="shared" si="3"/>
        <v>-</v>
      </c>
    </row>
    <row r="206" spans="1:6" s="1" customFormat="1" ht="12.75" customHeight="1" x14ac:dyDescent="0.2">
      <c r="A206" s="83" t="s">
        <v>456</v>
      </c>
      <c r="B206" s="84" t="s">
        <v>457</v>
      </c>
      <c r="C206" s="82" t="s">
        <v>456</v>
      </c>
      <c r="D206" s="85">
        <v>0</v>
      </c>
      <c r="E206" s="85">
        <v>0</v>
      </c>
      <c r="F206" s="86" t="str">
        <f t="shared" si="3"/>
        <v>-</v>
      </c>
    </row>
    <row r="207" spans="1:6" s="1" customFormat="1" ht="12.75" customHeight="1" x14ac:dyDescent="0.2">
      <c r="A207" s="83" t="s">
        <v>458</v>
      </c>
      <c r="B207" s="84" t="s">
        <v>459</v>
      </c>
      <c r="C207" s="82" t="s">
        <v>458</v>
      </c>
      <c r="D207" s="85">
        <v>0</v>
      </c>
      <c r="E207" s="85">
        <v>0</v>
      </c>
      <c r="F207" s="86" t="str">
        <f t="shared" si="3"/>
        <v>-</v>
      </c>
    </row>
    <row r="208" spans="1:6" s="1" customFormat="1" ht="24" customHeight="1" x14ac:dyDescent="0.2">
      <c r="A208" s="83" t="s">
        <v>460</v>
      </c>
      <c r="B208" s="84" t="s">
        <v>461</v>
      </c>
      <c r="C208" s="82" t="s">
        <v>460</v>
      </c>
      <c r="D208" s="85">
        <v>0</v>
      </c>
      <c r="E208" s="85">
        <v>0</v>
      </c>
      <c r="F208" s="86" t="str">
        <f t="shared" si="3"/>
        <v>-</v>
      </c>
    </row>
    <row r="209" spans="1:6" s="1" customFormat="1" ht="12.75" customHeight="1" x14ac:dyDescent="0.2">
      <c r="A209" s="83" t="s">
        <v>462</v>
      </c>
      <c r="B209" s="84" t="s">
        <v>463</v>
      </c>
      <c r="C209" s="82" t="s">
        <v>462</v>
      </c>
      <c r="D209" s="85">
        <v>0</v>
      </c>
      <c r="E209" s="85">
        <v>0</v>
      </c>
      <c r="F209" s="86" t="str">
        <f t="shared" si="3"/>
        <v>-</v>
      </c>
    </row>
    <row r="210" spans="1:6" s="1" customFormat="1" ht="12.75" customHeight="1" x14ac:dyDescent="0.2">
      <c r="A210" s="83" t="s">
        <v>464</v>
      </c>
      <c r="B210" s="84" t="s">
        <v>465</v>
      </c>
      <c r="C210" s="82" t="s">
        <v>464</v>
      </c>
      <c r="D210" s="106">
        <f>SUM(D211:D214)</f>
        <v>7790.01</v>
      </c>
      <c r="E210" s="106">
        <f>SUM(E211:E214)</f>
        <v>11346.99</v>
      </c>
      <c r="F210" s="86">
        <f t="shared" si="3"/>
        <v>145.66078862543179</v>
      </c>
    </row>
    <row r="211" spans="1:6" s="1" customFormat="1" ht="12.75" customHeight="1" x14ac:dyDescent="0.2">
      <c r="A211" s="83" t="s">
        <v>466</v>
      </c>
      <c r="B211" s="107" t="s">
        <v>467</v>
      </c>
      <c r="C211" s="82" t="s">
        <v>466</v>
      </c>
      <c r="D211" s="85">
        <v>0</v>
      </c>
      <c r="E211" s="85">
        <v>0</v>
      </c>
      <c r="F211" s="86" t="str">
        <f t="shared" si="3"/>
        <v>-</v>
      </c>
    </row>
    <row r="212" spans="1:6" s="1" customFormat="1" ht="12.75" customHeight="1" x14ac:dyDescent="0.2">
      <c r="A212" s="83" t="s">
        <v>468</v>
      </c>
      <c r="B212" s="84" t="s">
        <v>469</v>
      </c>
      <c r="C212" s="82" t="s">
        <v>468</v>
      </c>
      <c r="D212" s="85">
        <v>0</v>
      </c>
      <c r="E212" s="85">
        <v>0</v>
      </c>
      <c r="F212" s="86" t="str">
        <f t="shared" si="3"/>
        <v>-</v>
      </c>
    </row>
    <row r="213" spans="1:6" s="1" customFormat="1" ht="12.75" customHeight="1" x14ac:dyDescent="0.2">
      <c r="A213" s="83" t="s">
        <v>470</v>
      </c>
      <c r="B213" s="84" t="s">
        <v>471</v>
      </c>
      <c r="C213" s="82" t="s">
        <v>470</v>
      </c>
      <c r="D213" s="85">
        <v>0</v>
      </c>
      <c r="E213" s="85">
        <v>0</v>
      </c>
      <c r="F213" s="86" t="str">
        <f t="shared" si="3"/>
        <v>-</v>
      </c>
    </row>
    <row r="214" spans="1:6" s="1" customFormat="1" ht="12.75" customHeight="1" x14ac:dyDescent="0.2">
      <c r="A214" s="83" t="s">
        <v>472</v>
      </c>
      <c r="B214" s="84" t="s">
        <v>473</v>
      </c>
      <c r="C214" s="82" t="s">
        <v>472</v>
      </c>
      <c r="D214" s="85">
        <v>7790.01</v>
      </c>
      <c r="E214" s="85">
        <v>11346.99</v>
      </c>
      <c r="F214" s="86">
        <f t="shared" si="3"/>
        <v>145.66078862543179</v>
      </c>
    </row>
    <row r="215" spans="1:6" s="1" customFormat="1" ht="12.75" customHeight="1" x14ac:dyDescent="0.2">
      <c r="A215" s="83" t="s">
        <v>474</v>
      </c>
      <c r="B215" s="84" t="s">
        <v>475</v>
      </c>
      <c r="C215" s="82" t="s">
        <v>474</v>
      </c>
      <c r="D215" s="106">
        <f>D216+D219+D223</f>
        <v>0</v>
      </c>
      <c r="E215" s="106">
        <f>E216+E219+E223</f>
        <v>0</v>
      </c>
      <c r="F215" s="86" t="str">
        <f t="shared" si="3"/>
        <v>-</v>
      </c>
    </row>
    <row r="216" spans="1:6" s="1" customFormat="1" ht="12.75" customHeight="1" x14ac:dyDescent="0.2">
      <c r="A216" s="83" t="s">
        <v>476</v>
      </c>
      <c r="B216" s="84" t="s">
        <v>477</v>
      </c>
      <c r="C216" s="82" t="s">
        <v>476</v>
      </c>
      <c r="D216" s="106">
        <f>SUM(D217:D218)</f>
        <v>0</v>
      </c>
      <c r="E216" s="106">
        <f>SUM(E217:E218)</f>
        <v>0</v>
      </c>
      <c r="F216" s="86" t="str">
        <f t="shared" si="3"/>
        <v>-</v>
      </c>
    </row>
    <row r="217" spans="1:6" s="1" customFormat="1" ht="12.75" customHeight="1" x14ac:dyDescent="0.2">
      <c r="A217" s="83" t="s">
        <v>478</v>
      </c>
      <c r="B217" s="84" t="s">
        <v>479</v>
      </c>
      <c r="C217" s="82" t="s">
        <v>478</v>
      </c>
      <c r="D217" s="85">
        <v>0</v>
      </c>
      <c r="E217" s="85">
        <v>0</v>
      </c>
      <c r="F217" s="86" t="str">
        <f t="shared" si="3"/>
        <v>-</v>
      </c>
    </row>
    <row r="218" spans="1:6" s="1" customFormat="1" ht="12.75" customHeight="1" x14ac:dyDescent="0.2">
      <c r="A218" s="83" t="s">
        <v>480</v>
      </c>
      <c r="B218" s="84" t="s">
        <v>481</v>
      </c>
      <c r="C218" s="82" t="s">
        <v>480</v>
      </c>
      <c r="D218" s="85">
        <v>0</v>
      </c>
      <c r="E218" s="85">
        <v>0</v>
      </c>
      <c r="F218" s="86" t="str">
        <f t="shared" si="3"/>
        <v>-</v>
      </c>
    </row>
    <row r="219" spans="1:6" s="1" customFormat="1" ht="24" customHeight="1" x14ac:dyDescent="0.2">
      <c r="A219" s="83" t="s">
        <v>482</v>
      </c>
      <c r="B219" s="84" t="s">
        <v>483</v>
      </c>
      <c r="C219" s="82" t="s">
        <v>482</v>
      </c>
      <c r="D219" s="106">
        <f>SUM(D220:D222)</f>
        <v>0</v>
      </c>
      <c r="E219" s="106">
        <f>SUM(E220:E222)</f>
        <v>0</v>
      </c>
      <c r="F219" s="86" t="str">
        <f t="shared" si="3"/>
        <v>-</v>
      </c>
    </row>
    <row r="220" spans="1:6" s="1" customFormat="1" ht="12.75" customHeight="1" x14ac:dyDescent="0.2">
      <c r="A220" s="83" t="s">
        <v>484</v>
      </c>
      <c r="B220" s="84" t="s">
        <v>485</v>
      </c>
      <c r="C220" s="82" t="s">
        <v>484</v>
      </c>
      <c r="D220" s="85">
        <v>0</v>
      </c>
      <c r="E220" s="85">
        <v>0</v>
      </c>
      <c r="F220" s="86" t="str">
        <f t="shared" si="3"/>
        <v>-</v>
      </c>
    </row>
    <row r="221" spans="1:6" s="1" customFormat="1" ht="12.75" customHeight="1" x14ac:dyDescent="0.2">
      <c r="A221" s="83" t="s">
        <v>486</v>
      </c>
      <c r="B221" s="84" t="s">
        <v>487</v>
      </c>
      <c r="C221" s="82" t="s">
        <v>486</v>
      </c>
      <c r="D221" s="85">
        <v>0</v>
      </c>
      <c r="E221" s="85">
        <v>0</v>
      </c>
      <c r="F221" s="86" t="str">
        <f t="shared" si="3"/>
        <v>-</v>
      </c>
    </row>
    <row r="222" spans="1:6" s="1" customFormat="1" ht="12.75" customHeight="1" x14ac:dyDescent="0.2">
      <c r="A222" s="83" t="s">
        <v>488</v>
      </c>
      <c r="B222" s="84" t="s">
        <v>489</v>
      </c>
      <c r="C222" s="82" t="s">
        <v>488</v>
      </c>
      <c r="D222" s="85">
        <v>0</v>
      </c>
      <c r="E222" s="85">
        <v>0</v>
      </c>
      <c r="F222" s="86" t="str">
        <f t="shared" si="3"/>
        <v>-</v>
      </c>
    </row>
    <row r="223" spans="1:6" s="1" customFormat="1" ht="24" customHeight="1" x14ac:dyDescent="0.2">
      <c r="A223" s="83" t="s">
        <v>490</v>
      </c>
      <c r="B223" s="84" t="s">
        <v>491</v>
      </c>
      <c r="C223" s="82" t="s">
        <v>490</v>
      </c>
      <c r="D223" s="85">
        <v>0</v>
      </c>
      <c r="E223" s="85">
        <v>0</v>
      </c>
      <c r="F223" s="86" t="str">
        <f t="shared" si="3"/>
        <v>-</v>
      </c>
    </row>
    <row r="224" spans="1:6" s="1" customFormat="1" ht="24" customHeight="1" x14ac:dyDescent="0.2">
      <c r="A224" s="83" t="s">
        <v>492</v>
      </c>
      <c r="B224" s="84" t="s">
        <v>493</v>
      </c>
      <c r="C224" s="82" t="s">
        <v>492</v>
      </c>
      <c r="D224" s="106">
        <f>D225+D228+D231+D236+D240+D244+D247</f>
        <v>0</v>
      </c>
      <c r="E224" s="106">
        <f>E225+E228+E231+E236+E240+E244+E247</f>
        <v>0</v>
      </c>
      <c r="F224" s="86" t="str">
        <f t="shared" si="3"/>
        <v>-</v>
      </c>
    </row>
    <row r="225" spans="1:6" s="1" customFormat="1" ht="12.75" customHeight="1" x14ac:dyDescent="0.2">
      <c r="A225" s="83" t="s">
        <v>494</v>
      </c>
      <c r="B225" s="84" t="s">
        <v>495</v>
      </c>
      <c r="C225" s="82" t="s">
        <v>494</v>
      </c>
      <c r="D225" s="106">
        <f>SUM(D226:D227)</f>
        <v>0</v>
      </c>
      <c r="E225" s="106">
        <f>SUM(E226:E227)</f>
        <v>0</v>
      </c>
      <c r="F225" s="86" t="str">
        <f t="shared" si="3"/>
        <v>-</v>
      </c>
    </row>
    <row r="226" spans="1:6" s="1" customFormat="1" ht="12.75" customHeight="1" x14ac:dyDescent="0.2">
      <c r="A226" s="83" t="s">
        <v>496</v>
      </c>
      <c r="B226" s="84" t="s">
        <v>497</v>
      </c>
      <c r="C226" s="82" t="s">
        <v>496</v>
      </c>
      <c r="D226" s="85">
        <v>0</v>
      </c>
      <c r="E226" s="85">
        <v>0</v>
      </c>
      <c r="F226" s="86" t="str">
        <f t="shared" si="3"/>
        <v>-</v>
      </c>
    </row>
    <row r="227" spans="1:6" s="1" customFormat="1" ht="12.75" customHeight="1" x14ac:dyDescent="0.2">
      <c r="A227" s="83" t="s">
        <v>498</v>
      </c>
      <c r="B227" s="84" t="s">
        <v>499</v>
      </c>
      <c r="C227" s="82" t="s">
        <v>498</v>
      </c>
      <c r="D227" s="85">
        <v>0</v>
      </c>
      <c r="E227" s="85">
        <v>0</v>
      </c>
      <c r="F227" s="86" t="str">
        <f t="shared" si="3"/>
        <v>-</v>
      </c>
    </row>
    <row r="228" spans="1:6" s="1" customFormat="1" ht="24" customHeight="1" x14ac:dyDescent="0.2">
      <c r="A228" s="83" t="s">
        <v>500</v>
      </c>
      <c r="B228" s="84" t="s">
        <v>501</v>
      </c>
      <c r="C228" s="82" t="s">
        <v>500</v>
      </c>
      <c r="D228" s="106">
        <f>SUM(D229:D230)</f>
        <v>0</v>
      </c>
      <c r="E228" s="106">
        <f>SUM(E229:E230)</f>
        <v>0</v>
      </c>
      <c r="F228" s="86" t="str">
        <f t="shared" si="3"/>
        <v>-</v>
      </c>
    </row>
    <row r="229" spans="1:6" s="1" customFormat="1" ht="12.75" customHeight="1" x14ac:dyDescent="0.2">
      <c r="A229" s="83" t="s">
        <v>502</v>
      </c>
      <c r="B229" s="84" t="s">
        <v>503</v>
      </c>
      <c r="C229" s="82" t="s">
        <v>502</v>
      </c>
      <c r="D229" s="85">
        <v>0</v>
      </c>
      <c r="E229" s="85">
        <v>0</v>
      </c>
      <c r="F229" s="86" t="str">
        <f t="shared" si="3"/>
        <v>-</v>
      </c>
    </row>
    <row r="230" spans="1:6" s="1" customFormat="1" ht="24" customHeight="1" x14ac:dyDescent="0.2">
      <c r="A230" s="83" t="s">
        <v>504</v>
      </c>
      <c r="B230" s="84" t="s">
        <v>505</v>
      </c>
      <c r="C230" s="82" t="s">
        <v>504</v>
      </c>
      <c r="D230" s="85">
        <v>0</v>
      </c>
      <c r="E230" s="85">
        <v>0</v>
      </c>
      <c r="F230" s="86" t="str">
        <f t="shared" si="3"/>
        <v>-</v>
      </c>
    </row>
    <row r="231" spans="1:6" s="1" customFormat="1" ht="12.75" customHeight="1" x14ac:dyDescent="0.2">
      <c r="A231" s="83" t="s">
        <v>506</v>
      </c>
      <c r="B231" s="108" t="s">
        <v>507</v>
      </c>
      <c r="C231" s="82" t="s">
        <v>506</v>
      </c>
      <c r="D231" s="106">
        <f>SUM(D232:D235)</f>
        <v>0</v>
      </c>
      <c r="E231" s="106">
        <f>SUM(E232:E235)</f>
        <v>0</v>
      </c>
      <c r="F231" s="86" t="str">
        <f t="shared" si="3"/>
        <v>-</v>
      </c>
    </row>
    <row r="232" spans="1:6" s="1" customFormat="1" ht="12.75" customHeight="1" x14ac:dyDescent="0.2">
      <c r="A232" s="83" t="s">
        <v>508</v>
      </c>
      <c r="B232" s="84" t="s">
        <v>509</v>
      </c>
      <c r="C232" s="82" t="s">
        <v>508</v>
      </c>
      <c r="D232" s="85">
        <v>0</v>
      </c>
      <c r="E232" s="85">
        <v>0</v>
      </c>
      <c r="F232" s="86" t="str">
        <f t="shared" si="3"/>
        <v>-</v>
      </c>
    </row>
    <row r="233" spans="1:6" s="1" customFormat="1" ht="12.75" customHeight="1" x14ac:dyDescent="0.2">
      <c r="A233" s="83" t="s">
        <v>510</v>
      </c>
      <c r="B233" s="84" t="s">
        <v>511</v>
      </c>
      <c r="C233" s="82" t="s">
        <v>510</v>
      </c>
      <c r="D233" s="85">
        <v>0</v>
      </c>
      <c r="E233" s="85">
        <v>0</v>
      </c>
      <c r="F233" s="86" t="str">
        <f t="shared" si="3"/>
        <v>-</v>
      </c>
    </row>
    <row r="234" spans="1:6" s="1" customFormat="1" ht="12.75" customHeight="1" x14ac:dyDescent="0.2">
      <c r="A234" s="83" t="s">
        <v>512</v>
      </c>
      <c r="B234" s="84" t="s">
        <v>513</v>
      </c>
      <c r="C234" s="82" t="s">
        <v>512</v>
      </c>
      <c r="D234" s="85">
        <v>0</v>
      </c>
      <c r="E234" s="85">
        <v>0</v>
      </c>
      <c r="F234" s="86" t="str">
        <f t="shared" si="3"/>
        <v>-</v>
      </c>
    </row>
    <row r="235" spans="1:6" s="1" customFormat="1" ht="24" customHeight="1" x14ac:dyDescent="0.2">
      <c r="A235" s="83" t="s">
        <v>514</v>
      </c>
      <c r="B235" s="84" t="s">
        <v>515</v>
      </c>
      <c r="C235" s="82" t="s">
        <v>514</v>
      </c>
      <c r="D235" s="85">
        <v>0</v>
      </c>
      <c r="E235" s="85">
        <v>0</v>
      </c>
      <c r="F235" s="86" t="str">
        <f t="shared" si="3"/>
        <v>-</v>
      </c>
    </row>
    <row r="236" spans="1:6" s="1" customFormat="1" ht="12.75" customHeight="1" x14ac:dyDescent="0.2">
      <c r="A236" s="83" t="s">
        <v>516</v>
      </c>
      <c r="B236" s="108" t="s">
        <v>517</v>
      </c>
      <c r="C236" s="82" t="s">
        <v>516</v>
      </c>
      <c r="D236" s="106">
        <f>SUM(D237:D239)</f>
        <v>0</v>
      </c>
      <c r="E236" s="106">
        <f>SUM(E237:E239)</f>
        <v>0</v>
      </c>
      <c r="F236" s="86" t="str">
        <f t="shared" si="3"/>
        <v>-</v>
      </c>
    </row>
    <row r="237" spans="1:6" s="1" customFormat="1" ht="12.75" customHeight="1" x14ac:dyDescent="0.2">
      <c r="A237" s="83" t="s">
        <v>518</v>
      </c>
      <c r="B237" s="84" t="s">
        <v>519</v>
      </c>
      <c r="C237" s="82" t="s">
        <v>518</v>
      </c>
      <c r="D237" s="85">
        <v>0</v>
      </c>
      <c r="E237" s="85">
        <v>0</v>
      </c>
      <c r="F237" s="86" t="str">
        <f t="shared" si="3"/>
        <v>-</v>
      </c>
    </row>
    <row r="238" spans="1:6" s="1" customFormat="1" ht="12.75" customHeight="1" x14ac:dyDescent="0.2">
      <c r="A238" s="83" t="s">
        <v>520</v>
      </c>
      <c r="B238" s="84" t="s">
        <v>521</v>
      </c>
      <c r="C238" s="82" t="s">
        <v>520</v>
      </c>
      <c r="D238" s="85">
        <v>0</v>
      </c>
      <c r="E238" s="85">
        <v>0</v>
      </c>
      <c r="F238" s="86" t="str">
        <f t="shared" si="3"/>
        <v>-</v>
      </c>
    </row>
    <row r="239" spans="1:6" s="1" customFormat="1" ht="12.75" customHeight="1" x14ac:dyDescent="0.2">
      <c r="A239" s="83" t="s">
        <v>522</v>
      </c>
      <c r="B239" s="84" t="s">
        <v>523</v>
      </c>
      <c r="C239" s="82" t="s">
        <v>522</v>
      </c>
      <c r="D239" s="85">
        <v>0</v>
      </c>
      <c r="E239" s="85">
        <v>0</v>
      </c>
      <c r="F239" s="86" t="str">
        <f t="shared" si="3"/>
        <v>-</v>
      </c>
    </row>
    <row r="240" spans="1:6" s="1" customFormat="1" ht="24" customHeight="1" x14ac:dyDescent="0.2">
      <c r="A240" s="83" t="s">
        <v>524</v>
      </c>
      <c r="B240" s="84" t="s">
        <v>525</v>
      </c>
      <c r="C240" s="82" t="s">
        <v>524</v>
      </c>
      <c r="D240" s="106">
        <f>SUM(D241:D243)</f>
        <v>0</v>
      </c>
      <c r="E240" s="106">
        <f>SUM(E241:E243)</f>
        <v>0</v>
      </c>
      <c r="F240" s="86" t="str">
        <f t="shared" si="3"/>
        <v>-</v>
      </c>
    </row>
    <row r="241" spans="1:6" s="1" customFormat="1" ht="24" customHeight="1" x14ac:dyDescent="0.2">
      <c r="A241" s="83" t="s">
        <v>526</v>
      </c>
      <c r="B241" s="84" t="s">
        <v>527</v>
      </c>
      <c r="C241" s="82" t="s">
        <v>526</v>
      </c>
      <c r="D241" s="85">
        <v>0</v>
      </c>
      <c r="E241" s="85">
        <v>0</v>
      </c>
      <c r="F241" s="86" t="str">
        <f t="shared" si="3"/>
        <v>-</v>
      </c>
    </row>
    <row r="242" spans="1:6" s="1" customFormat="1" ht="24" customHeight="1" x14ac:dyDescent="0.2">
      <c r="A242" s="83" t="s">
        <v>528</v>
      </c>
      <c r="B242" s="84" t="s">
        <v>529</v>
      </c>
      <c r="C242" s="82" t="s">
        <v>528</v>
      </c>
      <c r="D242" s="85">
        <v>0</v>
      </c>
      <c r="E242" s="85">
        <v>0</v>
      </c>
      <c r="F242" s="86" t="str">
        <f t="shared" si="3"/>
        <v>-</v>
      </c>
    </row>
    <row r="243" spans="1:6" s="1" customFormat="1" ht="24" customHeight="1" x14ac:dyDescent="0.2">
      <c r="A243" s="83" t="s">
        <v>530</v>
      </c>
      <c r="B243" s="84" t="s">
        <v>531</v>
      </c>
      <c r="C243" s="82" t="s">
        <v>530</v>
      </c>
      <c r="D243" s="85">
        <v>0</v>
      </c>
      <c r="E243" s="85">
        <v>0</v>
      </c>
      <c r="F243" s="86" t="str">
        <f t="shared" si="3"/>
        <v>-</v>
      </c>
    </row>
    <row r="244" spans="1:6" s="1" customFormat="1" ht="12.75" customHeight="1" x14ac:dyDescent="0.2">
      <c r="A244" s="83" t="s">
        <v>532</v>
      </c>
      <c r="B244" s="84" t="s">
        <v>533</v>
      </c>
      <c r="C244" s="82" t="s">
        <v>532</v>
      </c>
      <c r="D244" s="106">
        <f>SUM(D245:D246)</f>
        <v>0</v>
      </c>
      <c r="E244" s="106">
        <f>SUM(E245:E246)</f>
        <v>0</v>
      </c>
      <c r="F244" s="86" t="str">
        <f t="shared" si="3"/>
        <v>-</v>
      </c>
    </row>
    <row r="245" spans="1:6" s="1" customFormat="1" ht="12.75" customHeight="1" x14ac:dyDescent="0.2">
      <c r="A245" s="83" t="s">
        <v>534</v>
      </c>
      <c r="B245" s="84" t="s">
        <v>535</v>
      </c>
      <c r="C245" s="82" t="s">
        <v>534</v>
      </c>
      <c r="D245" s="85">
        <v>0</v>
      </c>
      <c r="E245" s="85">
        <v>0</v>
      </c>
      <c r="F245" s="86" t="str">
        <f t="shared" si="3"/>
        <v>-</v>
      </c>
    </row>
    <row r="246" spans="1:6" s="1" customFormat="1" ht="12.75" customHeight="1" x14ac:dyDescent="0.2">
      <c r="A246" s="83" t="s">
        <v>536</v>
      </c>
      <c r="B246" s="84" t="s">
        <v>537</v>
      </c>
      <c r="C246" s="82" t="s">
        <v>536</v>
      </c>
      <c r="D246" s="85">
        <v>0</v>
      </c>
      <c r="E246" s="85">
        <v>0</v>
      </c>
      <c r="F246" s="86" t="str">
        <f t="shared" si="3"/>
        <v>-</v>
      </c>
    </row>
    <row r="247" spans="1:6" s="1" customFormat="1" ht="24" customHeight="1" x14ac:dyDescent="0.2">
      <c r="A247" s="83" t="s">
        <v>538</v>
      </c>
      <c r="B247" s="84" t="s">
        <v>539</v>
      </c>
      <c r="C247" s="82" t="s">
        <v>538</v>
      </c>
      <c r="D247" s="106">
        <f>SUM(D248:D251)</f>
        <v>0</v>
      </c>
      <c r="E247" s="106">
        <f>SUM(E248:E251)</f>
        <v>0</v>
      </c>
      <c r="F247" s="86" t="str">
        <f t="shared" si="3"/>
        <v>-</v>
      </c>
    </row>
    <row r="248" spans="1:6" s="1" customFormat="1" ht="12.75" customHeight="1" x14ac:dyDescent="0.2">
      <c r="A248" s="83" t="s">
        <v>540</v>
      </c>
      <c r="B248" s="84" t="s">
        <v>203</v>
      </c>
      <c r="C248" s="82" t="s">
        <v>540</v>
      </c>
      <c r="D248" s="85">
        <v>0</v>
      </c>
      <c r="E248" s="85">
        <v>0</v>
      </c>
      <c r="F248" s="86" t="str">
        <f t="shared" si="3"/>
        <v>-</v>
      </c>
    </row>
    <row r="249" spans="1:6" s="1" customFormat="1" ht="12.75" customHeight="1" x14ac:dyDescent="0.2">
      <c r="A249" s="83" t="s">
        <v>541</v>
      </c>
      <c r="B249" s="84" t="s">
        <v>205</v>
      </c>
      <c r="C249" s="82" t="s">
        <v>541</v>
      </c>
      <c r="D249" s="85">
        <v>0</v>
      </c>
      <c r="E249" s="85">
        <v>0</v>
      </c>
      <c r="F249" s="86" t="str">
        <f t="shared" si="3"/>
        <v>-</v>
      </c>
    </row>
    <row r="250" spans="1:6" s="1" customFormat="1" ht="24" customHeight="1" x14ac:dyDescent="0.2">
      <c r="A250" s="83" t="s">
        <v>542</v>
      </c>
      <c r="B250" s="84" t="s">
        <v>207</v>
      </c>
      <c r="C250" s="82" t="s">
        <v>542</v>
      </c>
      <c r="D250" s="85">
        <v>0</v>
      </c>
      <c r="E250" s="85">
        <v>0</v>
      </c>
      <c r="F250" s="86" t="str">
        <f t="shared" si="3"/>
        <v>-</v>
      </c>
    </row>
    <row r="251" spans="1:6" s="1" customFormat="1" ht="24" customHeight="1" x14ac:dyDescent="0.2">
      <c r="A251" s="83" t="s">
        <v>543</v>
      </c>
      <c r="B251" s="84" t="s">
        <v>209</v>
      </c>
      <c r="C251" s="82" t="s">
        <v>543</v>
      </c>
      <c r="D251" s="85">
        <v>0</v>
      </c>
      <c r="E251" s="85">
        <v>0</v>
      </c>
      <c r="F251" s="86" t="str">
        <f t="shared" si="3"/>
        <v>-</v>
      </c>
    </row>
    <row r="252" spans="1:6" s="1" customFormat="1" ht="24" customHeight="1" x14ac:dyDescent="0.2">
      <c r="A252" s="83" t="s">
        <v>544</v>
      </c>
      <c r="B252" s="84" t="s">
        <v>545</v>
      </c>
      <c r="C252" s="82" t="s">
        <v>544</v>
      </c>
      <c r="D252" s="106">
        <f>D253+D259</f>
        <v>103068.18000000001</v>
      </c>
      <c r="E252" s="106">
        <f>E253+E259</f>
        <v>129876.89</v>
      </c>
      <c r="F252" s="86">
        <f t="shared" si="3"/>
        <v>126.01065624715599</v>
      </c>
    </row>
    <row r="253" spans="1:6" s="1" customFormat="1" ht="24" customHeight="1" x14ac:dyDescent="0.2">
      <c r="A253" s="83" t="s">
        <v>546</v>
      </c>
      <c r="B253" s="84" t="s">
        <v>547</v>
      </c>
      <c r="C253" s="82" t="s">
        <v>546</v>
      </c>
      <c r="D253" s="106">
        <f>SUM(D254:D258)</f>
        <v>0</v>
      </c>
      <c r="E253" s="106">
        <f>SUM(E254:E258)</f>
        <v>0</v>
      </c>
      <c r="F253" s="86" t="str">
        <f t="shared" si="3"/>
        <v>-</v>
      </c>
    </row>
    <row r="254" spans="1:6" s="1" customFormat="1" ht="24" customHeight="1" x14ac:dyDescent="0.2">
      <c r="A254" s="83" t="s">
        <v>548</v>
      </c>
      <c r="B254" s="84" t="s">
        <v>549</v>
      </c>
      <c r="C254" s="82" t="s">
        <v>548</v>
      </c>
      <c r="D254" s="85">
        <v>0</v>
      </c>
      <c r="E254" s="85">
        <v>0</v>
      </c>
      <c r="F254" s="86" t="str">
        <f t="shared" si="3"/>
        <v>-</v>
      </c>
    </row>
    <row r="255" spans="1:6" s="1" customFormat="1" ht="24" customHeight="1" x14ac:dyDescent="0.2">
      <c r="A255" s="83" t="s">
        <v>550</v>
      </c>
      <c r="B255" s="84" t="s">
        <v>551</v>
      </c>
      <c r="C255" s="82" t="s">
        <v>550</v>
      </c>
      <c r="D255" s="85">
        <v>0</v>
      </c>
      <c r="E255" s="85">
        <v>0</v>
      </c>
      <c r="F255" s="86" t="str">
        <f t="shared" si="3"/>
        <v>-</v>
      </c>
    </row>
    <row r="256" spans="1:6" s="1" customFormat="1" ht="24" customHeight="1" x14ac:dyDescent="0.2">
      <c r="A256" s="83" t="s">
        <v>552</v>
      </c>
      <c r="B256" s="84" t="s">
        <v>553</v>
      </c>
      <c r="C256" s="82" t="s">
        <v>552</v>
      </c>
      <c r="D256" s="85">
        <v>0</v>
      </c>
      <c r="E256" s="85">
        <v>0</v>
      </c>
      <c r="F256" s="86" t="str">
        <f t="shared" si="3"/>
        <v>-</v>
      </c>
    </row>
    <row r="257" spans="1:6" s="1" customFormat="1" ht="24" customHeight="1" x14ac:dyDescent="0.2">
      <c r="A257" s="83" t="s">
        <v>554</v>
      </c>
      <c r="B257" s="84" t="s">
        <v>555</v>
      </c>
      <c r="C257" s="82" t="s">
        <v>554</v>
      </c>
      <c r="D257" s="85">
        <v>0</v>
      </c>
      <c r="E257" s="85">
        <v>0</v>
      </c>
      <c r="F257" s="86" t="str">
        <f t="shared" si="3"/>
        <v>-</v>
      </c>
    </row>
    <row r="258" spans="1:6" s="1" customFormat="1" ht="12.75" customHeight="1" x14ac:dyDescent="0.2">
      <c r="A258" s="83" t="s">
        <v>556</v>
      </c>
      <c r="B258" s="84" t="s">
        <v>557</v>
      </c>
      <c r="C258" s="82" t="s">
        <v>556</v>
      </c>
      <c r="D258" s="85">
        <v>0</v>
      </c>
      <c r="E258" s="85">
        <v>0</v>
      </c>
      <c r="F258" s="86" t="str">
        <f t="shared" si="3"/>
        <v>-</v>
      </c>
    </row>
    <row r="259" spans="1:6" s="1" customFormat="1" ht="12.75" customHeight="1" x14ac:dyDescent="0.2">
      <c r="A259" s="83" t="s">
        <v>558</v>
      </c>
      <c r="B259" s="107" t="s">
        <v>559</v>
      </c>
      <c r="C259" s="82" t="s">
        <v>558</v>
      </c>
      <c r="D259" s="106">
        <f>SUM(D260:D262)</f>
        <v>103068.18000000001</v>
      </c>
      <c r="E259" s="106">
        <f>SUM(E260:E262)</f>
        <v>129876.89</v>
      </c>
      <c r="F259" s="86">
        <f t="shared" si="3"/>
        <v>126.01065624715599</v>
      </c>
    </row>
    <row r="260" spans="1:6" s="1" customFormat="1" ht="12.75" customHeight="1" x14ac:dyDescent="0.2">
      <c r="A260" s="83" t="s">
        <v>560</v>
      </c>
      <c r="B260" s="84" t="s">
        <v>561</v>
      </c>
      <c r="C260" s="82" t="s">
        <v>560</v>
      </c>
      <c r="D260" s="85">
        <v>13219.19</v>
      </c>
      <c r="E260" s="85">
        <v>21889.56</v>
      </c>
      <c r="F260" s="86">
        <f t="shared" si="3"/>
        <v>165.58926832884617</v>
      </c>
    </row>
    <row r="261" spans="1:6" s="1" customFormat="1" ht="12.75" customHeight="1" x14ac:dyDescent="0.2">
      <c r="A261" s="83" t="s">
        <v>562</v>
      </c>
      <c r="B261" s="84" t="s">
        <v>563</v>
      </c>
      <c r="C261" s="82" t="s">
        <v>562</v>
      </c>
      <c r="D261" s="85">
        <v>89848.99</v>
      </c>
      <c r="E261" s="85">
        <v>107987.33</v>
      </c>
      <c r="F261" s="86">
        <f t="shared" si="3"/>
        <v>120.18758363338307</v>
      </c>
    </row>
    <row r="262" spans="1:6" s="1" customFormat="1" ht="12.75" customHeight="1" x14ac:dyDescent="0.2">
      <c r="A262" s="83" t="s">
        <v>564</v>
      </c>
      <c r="B262" s="84" t="s">
        <v>565</v>
      </c>
      <c r="C262" s="82" t="s">
        <v>564</v>
      </c>
      <c r="D262" s="85">
        <v>0</v>
      </c>
      <c r="E262" s="85">
        <v>0</v>
      </c>
      <c r="F262" s="86" t="str">
        <f t="shared" ref="F262:F296" si="4">IF(D262&lt;&gt;0,IF(E262/D262&gt;=100,"&gt;&gt;100",E262/D262*100),"-")</f>
        <v>-</v>
      </c>
    </row>
    <row r="263" spans="1:6" s="1" customFormat="1" ht="12.75" customHeight="1" x14ac:dyDescent="0.2">
      <c r="A263" s="83" t="s">
        <v>566</v>
      </c>
      <c r="B263" s="84" t="s">
        <v>567</v>
      </c>
      <c r="C263" s="82" t="s">
        <v>566</v>
      </c>
      <c r="D263" s="106">
        <f>D264+D268+D273+D279</f>
        <v>71060.45</v>
      </c>
      <c r="E263" s="106">
        <f>E264+E268+E273+E279</f>
        <v>50665.05</v>
      </c>
      <c r="F263" s="86">
        <f t="shared" si="4"/>
        <v>71.298521188649957</v>
      </c>
    </row>
    <row r="264" spans="1:6" s="1" customFormat="1" ht="12.75" customHeight="1" x14ac:dyDescent="0.2">
      <c r="A264" s="83" t="s">
        <v>568</v>
      </c>
      <c r="B264" s="84" t="s">
        <v>569</v>
      </c>
      <c r="C264" s="82" t="s">
        <v>568</v>
      </c>
      <c r="D264" s="106">
        <f>SUM(D265:D267)</f>
        <v>39730.74</v>
      </c>
      <c r="E264" s="106">
        <f>SUM(E265:E267)</f>
        <v>48896.3</v>
      </c>
      <c r="F264" s="86">
        <f t="shared" si="4"/>
        <v>123.06919025419614</v>
      </c>
    </row>
    <row r="265" spans="1:6" s="1" customFormat="1" ht="12.75" customHeight="1" x14ac:dyDescent="0.2">
      <c r="A265" s="83" t="s">
        <v>570</v>
      </c>
      <c r="B265" s="84" t="s">
        <v>571</v>
      </c>
      <c r="C265" s="82" t="s">
        <v>570</v>
      </c>
      <c r="D265" s="85">
        <v>39555.449999999997</v>
      </c>
      <c r="E265" s="85">
        <v>48896.3</v>
      </c>
      <c r="F265" s="86">
        <f t="shared" si="4"/>
        <v>123.61457144337886</v>
      </c>
    </row>
    <row r="266" spans="1:6" s="1" customFormat="1" ht="12.75" customHeight="1" x14ac:dyDescent="0.2">
      <c r="A266" s="83" t="s">
        <v>572</v>
      </c>
      <c r="B266" s="84" t="s">
        <v>573</v>
      </c>
      <c r="C266" s="82" t="s">
        <v>572</v>
      </c>
      <c r="D266" s="85">
        <v>175.29</v>
      </c>
      <c r="E266" s="85">
        <v>0</v>
      </c>
      <c r="F266" s="86">
        <f t="shared" si="4"/>
        <v>0</v>
      </c>
    </row>
    <row r="267" spans="1:6" s="1" customFormat="1" ht="12.75" customHeight="1" x14ac:dyDescent="0.2">
      <c r="A267" s="83" t="s">
        <v>574</v>
      </c>
      <c r="B267" s="84" t="s">
        <v>575</v>
      </c>
      <c r="C267" s="82" t="s">
        <v>574</v>
      </c>
      <c r="D267" s="85">
        <v>0</v>
      </c>
      <c r="E267" s="85">
        <v>0</v>
      </c>
      <c r="F267" s="86" t="str">
        <f t="shared" si="4"/>
        <v>-</v>
      </c>
    </row>
    <row r="268" spans="1:6" s="1" customFormat="1" ht="12.75" customHeight="1" x14ac:dyDescent="0.2">
      <c r="A268" s="83" t="s">
        <v>576</v>
      </c>
      <c r="B268" s="108" t="s">
        <v>577</v>
      </c>
      <c r="C268" s="82" t="s">
        <v>576</v>
      </c>
      <c r="D268" s="106">
        <f>SUM(D269:D272)</f>
        <v>31329.71</v>
      </c>
      <c r="E268" s="106">
        <f>SUM(E269:E272)</f>
        <v>1768.75</v>
      </c>
      <c r="F268" s="86">
        <f t="shared" si="4"/>
        <v>5.6455996560453325</v>
      </c>
    </row>
    <row r="269" spans="1:6" s="1" customFormat="1" ht="12.75" customHeight="1" x14ac:dyDescent="0.2">
      <c r="A269" s="83" t="s">
        <v>578</v>
      </c>
      <c r="B269" s="84" t="s">
        <v>579</v>
      </c>
      <c r="C269" s="82" t="s">
        <v>578</v>
      </c>
      <c r="D269" s="85">
        <v>31329.71</v>
      </c>
      <c r="E269" s="85">
        <v>1768.75</v>
      </c>
      <c r="F269" s="86">
        <f t="shared" si="4"/>
        <v>5.6455996560453325</v>
      </c>
    </row>
    <row r="270" spans="1:6" s="1" customFormat="1" ht="12.75" customHeight="1" x14ac:dyDescent="0.2">
      <c r="A270" s="83" t="s">
        <v>580</v>
      </c>
      <c r="B270" s="84" t="s">
        <v>581</v>
      </c>
      <c r="C270" s="82" t="s">
        <v>580</v>
      </c>
      <c r="D270" s="85">
        <v>0</v>
      </c>
      <c r="E270" s="85">
        <v>0</v>
      </c>
      <c r="F270" s="86" t="str">
        <f t="shared" si="4"/>
        <v>-</v>
      </c>
    </row>
    <row r="271" spans="1:6" s="1" customFormat="1" ht="12.75" customHeight="1" x14ac:dyDescent="0.2">
      <c r="A271" s="83" t="s">
        <v>582</v>
      </c>
      <c r="B271" s="84" t="s">
        <v>583</v>
      </c>
      <c r="C271" s="82" t="s">
        <v>582</v>
      </c>
      <c r="D271" s="85">
        <v>0</v>
      </c>
      <c r="E271" s="85">
        <v>0</v>
      </c>
      <c r="F271" s="86" t="str">
        <f t="shared" si="4"/>
        <v>-</v>
      </c>
    </row>
    <row r="272" spans="1:6" s="1" customFormat="1" ht="24" customHeight="1" x14ac:dyDescent="0.2">
      <c r="A272" s="83" t="s">
        <v>584</v>
      </c>
      <c r="B272" s="84" t="s">
        <v>585</v>
      </c>
      <c r="C272" s="82" t="s">
        <v>584</v>
      </c>
      <c r="D272" s="85">
        <v>0</v>
      </c>
      <c r="E272" s="85">
        <v>0</v>
      </c>
      <c r="F272" s="86" t="str">
        <f t="shared" si="4"/>
        <v>-</v>
      </c>
    </row>
    <row r="273" spans="1:6" s="1" customFormat="1" ht="12.75" customHeight="1" x14ac:dyDescent="0.2">
      <c r="A273" s="83" t="s">
        <v>586</v>
      </c>
      <c r="B273" s="84" t="s">
        <v>587</v>
      </c>
      <c r="C273" s="82" t="s">
        <v>586</v>
      </c>
      <c r="D273" s="106">
        <f>SUM(D274:D278)</f>
        <v>0</v>
      </c>
      <c r="E273" s="106">
        <f>SUM(E274:E278)</f>
        <v>0</v>
      </c>
      <c r="F273" s="86" t="str">
        <f t="shared" si="4"/>
        <v>-</v>
      </c>
    </row>
    <row r="274" spans="1:6" s="1" customFormat="1" ht="12.75" customHeight="1" x14ac:dyDescent="0.2">
      <c r="A274" s="83" t="s">
        <v>588</v>
      </c>
      <c r="B274" s="84" t="s">
        <v>589</v>
      </c>
      <c r="C274" s="82" t="s">
        <v>588</v>
      </c>
      <c r="D274" s="85">
        <v>0</v>
      </c>
      <c r="E274" s="85">
        <v>0</v>
      </c>
      <c r="F274" s="86" t="str">
        <f t="shared" si="4"/>
        <v>-</v>
      </c>
    </row>
    <row r="275" spans="1:6" s="1" customFormat="1" ht="12.75" customHeight="1" x14ac:dyDescent="0.2">
      <c r="A275" s="83" t="s">
        <v>590</v>
      </c>
      <c r="B275" s="84" t="s">
        <v>591</v>
      </c>
      <c r="C275" s="82" t="s">
        <v>590</v>
      </c>
      <c r="D275" s="85">
        <v>0</v>
      </c>
      <c r="E275" s="85">
        <v>0</v>
      </c>
      <c r="F275" s="86" t="str">
        <f t="shared" si="4"/>
        <v>-</v>
      </c>
    </row>
    <row r="276" spans="1:6" s="1" customFormat="1" ht="12.75" customHeight="1" x14ac:dyDescent="0.2">
      <c r="A276" s="83" t="s">
        <v>592</v>
      </c>
      <c r="B276" s="84" t="s">
        <v>593</v>
      </c>
      <c r="C276" s="82" t="s">
        <v>592</v>
      </c>
      <c r="D276" s="85">
        <v>0</v>
      </c>
      <c r="E276" s="85">
        <v>0</v>
      </c>
      <c r="F276" s="86" t="str">
        <f t="shared" si="4"/>
        <v>-</v>
      </c>
    </row>
    <row r="277" spans="1:6" s="1" customFormat="1" ht="12.75" customHeight="1" x14ac:dyDescent="0.2">
      <c r="A277" s="83" t="s">
        <v>594</v>
      </c>
      <c r="B277" s="84" t="s">
        <v>595</v>
      </c>
      <c r="C277" s="82" t="s">
        <v>594</v>
      </c>
      <c r="D277" s="85">
        <v>0</v>
      </c>
      <c r="E277" s="85">
        <v>0</v>
      </c>
      <c r="F277" s="86" t="str">
        <f t="shared" si="4"/>
        <v>-</v>
      </c>
    </row>
    <row r="278" spans="1:6" s="1" customFormat="1" ht="12.75" customHeight="1" x14ac:dyDescent="0.2">
      <c r="A278" s="83" t="s">
        <v>596</v>
      </c>
      <c r="B278" s="84" t="s">
        <v>345</v>
      </c>
      <c r="C278" s="82" t="s">
        <v>596</v>
      </c>
      <c r="D278" s="85">
        <v>0</v>
      </c>
      <c r="E278" s="85">
        <v>0</v>
      </c>
      <c r="F278" s="86" t="str">
        <f t="shared" si="4"/>
        <v>-</v>
      </c>
    </row>
    <row r="279" spans="1:6" s="1" customFormat="1" ht="12.75" customHeight="1" x14ac:dyDescent="0.2">
      <c r="A279" s="83" t="s">
        <v>597</v>
      </c>
      <c r="B279" s="108" t="s">
        <v>598</v>
      </c>
      <c r="C279" s="82" t="s">
        <v>597</v>
      </c>
      <c r="D279" s="106">
        <f>SUM(D280:D284)</f>
        <v>0</v>
      </c>
      <c r="E279" s="106">
        <f>SUM(E280:E284)</f>
        <v>0</v>
      </c>
      <c r="F279" s="86" t="str">
        <f t="shared" si="4"/>
        <v>-</v>
      </c>
    </row>
    <row r="280" spans="1:6" s="1" customFormat="1" ht="24" customHeight="1" x14ac:dyDescent="0.2">
      <c r="A280" s="83" t="s">
        <v>599</v>
      </c>
      <c r="B280" s="84" t="s">
        <v>600</v>
      </c>
      <c r="C280" s="82" t="s">
        <v>599</v>
      </c>
      <c r="D280" s="85">
        <v>0</v>
      </c>
      <c r="E280" s="85">
        <v>0</v>
      </c>
      <c r="F280" s="86" t="str">
        <f t="shared" si="4"/>
        <v>-</v>
      </c>
    </row>
    <row r="281" spans="1:6" s="1" customFormat="1" ht="24" customHeight="1" x14ac:dyDescent="0.2">
      <c r="A281" s="83" t="s">
        <v>601</v>
      </c>
      <c r="B281" s="84" t="s">
        <v>602</v>
      </c>
      <c r="C281" s="82" t="s">
        <v>601</v>
      </c>
      <c r="D281" s="85">
        <v>0</v>
      </c>
      <c r="E281" s="85">
        <v>0</v>
      </c>
      <c r="F281" s="86" t="str">
        <f t="shared" si="4"/>
        <v>-</v>
      </c>
    </row>
    <row r="282" spans="1:6" s="1" customFormat="1" ht="12.75" customHeight="1" x14ac:dyDescent="0.2">
      <c r="A282" s="83" t="s">
        <v>603</v>
      </c>
      <c r="B282" s="84" t="s">
        <v>604</v>
      </c>
      <c r="C282" s="82" t="s">
        <v>603</v>
      </c>
      <c r="D282" s="85">
        <v>0</v>
      </c>
      <c r="E282" s="85">
        <v>0</v>
      </c>
      <c r="F282" s="86" t="str">
        <f t="shared" si="4"/>
        <v>-</v>
      </c>
    </row>
    <row r="283" spans="1:6" s="1" customFormat="1" ht="12.75" customHeight="1" x14ac:dyDescent="0.2">
      <c r="A283" s="83" t="s">
        <v>605</v>
      </c>
      <c r="B283" s="84" t="s">
        <v>606</v>
      </c>
      <c r="C283" s="82" t="s">
        <v>605</v>
      </c>
      <c r="D283" s="85">
        <v>0</v>
      </c>
      <c r="E283" s="85">
        <v>0</v>
      </c>
      <c r="F283" s="86" t="str">
        <f t="shared" si="4"/>
        <v>-</v>
      </c>
    </row>
    <row r="284" spans="1:6" s="1" customFormat="1" ht="24" customHeight="1" x14ac:dyDescent="0.2">
      <c r="A284" s="83" t="s">
        <v>607</v>
      </c>
      <c r="B284" s="84" t="s">
        <v>608</v>
      </c>
      <c r="C284" s="82" t="s">
        <v>607</v>
      </c>
      <c r="D284" s="85">
        <v>0</v>
      </c>
      <c r="E284" s="85">
        <v>0</v>
      </c>
      <c r="F284" s="86" t="str">
        <f t="shared" si="4"/>
        <v>-</v>
      </c>
    </row>
    <row r="285" spans="1:6" s="1" customFormat="1" ht="12.75" customHeight="1" x14ac:dyDescent="0.2">
      <c r="A285" s="83"/>
      <c r="B285" s="84" t="s">
        <v>609</v>
      </c>
      <c r="C285" s="82" t="s">
        <v>610</v>
      </c>
      <c r="D285" s="85">
        <v>0</v>
      </c>
      <c r="E285" s="85">
        <v>0</v>
      </c>
      <c r="F285" s="86" t="str">
        <f t="shared" si="4"/>
        <v>-</v>
      </c>
    </row>
    <row r="286" spans="1:6" s="1" customFormat="1" ht="12.75" customHeight="1" x14ac:dyDescent="0.2">
      <c r="A286" s="83"/>
      <c r="B286" s="84" t="s">
        <v>611</v>
      </c>
      <c r="C286" s="82" t="s">
        <v>612</v>
      </c>
      <c r="D286" s="85">
        <v>0</v>
      </c>
      <c r="E286" s="85">
        <v>0</v>
      </c>
      <c r="F286" s="86" t="str">
        <f t="shared" si="4"/>
        <v>-</v>
      </c>
    </row>
    <row r="287" spans="1:6" s="1" customFormat="1" ht="12.75" customHeight="1" x14ac:dyDescent="0.2">
      <c r="A287" s="83"/>
      <c r="B287" s="84" t="s">
        <v>613</v>
      </c>
      <c r="C287" s="82" t="s">
        <v>614</v>
      </c>
      <c r="D287" s="106">
        <f>IF(D286&gt;=D285,D286-D285,0)</f>
        <v>0</v>
      </c>
      <c r="E287" s="106">
        <f>IF(E286&gt;=E285,E286-E285,0)</f>
        <v>0</v>
      </c>
      <c r="F287" s="86" t="str">
        <f t="shared" si="4"/>
        <v>-</v>
      </c>
    </row>
    <row r="288" spans="1:6" s="1" customFormat="1" ht="12.75" customHeight="1" x14ac:dyDescent="0.2">
      <c r="A288" s="83"/>
      <c r="B288" s="84" t="s">
        <v>615</v>
      </c>
      <c r="C288" s="82" t="s">
        <v>616</v>
      </c>
      <c r="D288" s="106">
        <f>IF(D285&gt;=D286,D285-D286,0)</f>
        <v>0</v>
      </c>
      <c r="E288" s="106">
        <f>IF(E285&gt;=E286,E285-E286,0)</f>
        <v>0</v>
      </c>
      <c r="F288" s="86" t="str">
        <f t="shared" si="4"/>
        <v>-</v>
      </c>
    </row>
    <row r="289" spans="1:6" s="1" customFormat="1" ht="12.75" customHeight="1" x14ac:dyDescent="0.2">
      <c r="A289" s="83"/>
      <c r="B289" s="84" t="s">
        <v>617</v>
      </c>
      <c r="C289" s="82" t="s">
        <v>618</v>
      </c>
      <c r="D289" s="106">
        <f>D151-D287+D288</f>
        <v>518856.76</v>
      </c>
      <c r="E289" s="106">
        <f>E151-E287+E288</f>
        <v>1181638.71</v>
      </c>
      <c r="F289" s="86">
        <f t="shared" si="4"/>
        <v>227.73890620602111</v>
      </c>
    </row>
    <row r="290" spans="1:6" s="1" customFormat="1" ht="12.75" customHeight="1" x14ac:dyDescent="0.2">
      <c r="A290" s="83"/>
      <c r="B290" s="84" t="s">
        <v>619</v>
      </c>
      <c r="C290" s="82" t="s">
        <v>620</v>
      </c>
      <c r="D290" s="106">
        <f>IF(D6&gt;=D289,D6-D289,0)</f>
        <v>316618.75999999989</v>
      </c>
      <c r="E290" s="106">
        <f>IF(E6&gt;=E289,E6-E289,0)</f>
        <v>894428.65999999992</v>
      </c>
      <c r="F290" s="86">
        <f t="shared" si="4"/>
        <v>282.49389265500258</v>
      </c>
    </row>
    <row r="291" spans="1:6" s="1" customFormat="1" ht="12.75" customHeight="1" x14ac:dyDescent="0.2">
      <c r="A291" s="83"/>
      <c r="B291" s="84" t="s">
        <v>621</v>
      </c>
      <c r="C291" s="82" t="s">
        <v>622</v>
      </c>
      <c r="D291" s="106">
        <f>IF(D289&gt;=D6,D289-D6,0)</f>
        <v>0</v>
      </c>
      <c r="E291" s="106">
        <f>IF(E289&gt;=E6,E289-E6,0)</f>
        <v>0</v>
      </c>
      <c r="F291" s="86" t="str">
        <f t="shared" si="4"/>
        <v>-</v>
      </c>
    </row>
    <row r="292" spans="1:6" s="1" customFormat="1" ht="12.75" customHeight="1" x14ac:dyDescent="0.2">
      <c r="A292" s="83" t="s">
        <v>623</v>
      </c>
      <c r="B292" s="84" t="s">
        <v>624</v>
      </c>
      <c r="C292" s="82" t="s">
        <v>623</v>
      </c>
      <c r="D292" s="85">
        <v>2009530.05</v>
      </c>
      <c r="E292" s="85">
        <v>2326430.17</v>
      </c>
      <c r="F292" s="86">
        <f t="shared" si="4"/>
        <v>115.76986221231178</v>
      </c>
    </row>
    <row r="293" spans="1:6" s="1" customFormat="1" ht="12.75" customHeight="1" x14ac:dyDescent="0.2">
      <c r="A293" s="83" t="s">
        <v>625</v>
      </c>
      <c r="B293" s="84" t="s">
        <v>626</v>
      </c>
      <c r="C293" s="82" t="s">
        <v>625</v>
      </c>
      <c r="D293" s="85">
        <v>0</v>
      </c>
      <c r="E293" s="85">
        <v>0</v>
      </c>
      <c r="F293" s="86" t="str">
        <f t="shared" si="4"/>
        <v>-</v>
      </c>
    </row>
    <row r="294" spans="1:6" s="1" customFormat="1" ht="12.75" customHeight="1" x14ac:dyDescent="0.2">
      <c r="A294" s="83" t="s">
        <v>627</v>
      </c>
      <c r="B294" s="84" t="s">
        <v>628</v>
      </c>
      <c r="C294" s="82" t="s">
        <v>627</v>
      </c>
      <c r="D294" s="85">
        <v>153209.44</v>
      </c>
      <c r="E294" s="85">
        <v>350544.28</v>
      </c>
      <c r="F294" s="86">
        <f t="shared" si="4"/>
        <v>228.80070575285703</v>
      </c>
    </row>
    <row r="295" spans="1:6" s="1" customFormat="1" ht="24" customHeight="1" x14ac:dyDescent="0.2">
      <c r="A295" s="83" t="s">
        <v>629</v>
      </c>
      <c r="B295" s="84" t="s">
        <v>630</v>
      </c>
      <c r="C295" s="82" t="s">
        <v>629</v>
      </c>
      <c r="D295" s="85">
        <v>2238.56</v>
      </c>
      <c r="E295" s="85">
        <v>331.81</v>
      </c>
      <c r="F295" s="86">
        <f t="shared" si="4"/>
        <v>14.822475162604531</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84" t="s">
        <v>635</v>
      </c>
      <c r="C298" s="82" t="s">
        <v>634</v>
      </c>
      <c r="D298" s="106">
        <f>D299+D311+D344+D348</f>
        <v>0</v>
      </c>
      <c r="E298" s="106">
        <f>E299+E311+E344+E348</f>
        <v>0</v>
      </c>
      <c r="F298" s="86" t="str">
        <f t="shared" ref="F298:F329" si="5">IF(D298&lt;&gt;0,IF(E298/D298&gt;=100,"&gt;&gt;100",E298/D298*100),"-")</f>
        <v>-</v>
      </c>
    </row>
    <row r="299" spans="1:6" s="1" customFormat="1" ht="12.75" customHeight="1" x14ac:dyDescent="0.2">
      <c r="A299" s="83" t="s">
        <v>636</v>
      </c>
      <c r="B299" s="84" t="s">
        <v>637</v>
      </c>
      <c r="C299" s="82" t="s">
        <v>636</v>
      </c>
      <c r="D299" s="106">
        <f>D300+D304</f>
        <v>0</v>
      </c>
      <c r="E299" s="106">
        <f>E300+E304</f>
        <v>0</v>
      </c>
      <c r="F299" s="86" t="str">
        <f t="shared" si="5"/>
        <v>-</v>
      </c>
    </row>
    <row r="300" spans="1:6" s="1" customFormat="1" ht="24" customHeight="1" x14ac:dyDescent="0.2">
      <c r="A300" s="83" t="s">
        <v>638</v>
      </c>
      <c r="B300" s="84" t="s">
        <v>639</v>
      </c>
      <c r="C300" s="82" t="s">
        <v>638</v>
      </c>
      <c r="D300" s="106">
        <f>SUM(D301:D303)</f>
        <v>0</v>
      </c>
      <c r="E300" s="106">
        <f>SUM(E301:E303)</f>
        <v>0</v>
      </c>
      <c r="F300" s="86" t="str">
        <f t="shared" si="5"/>
        <v>-</v>
      </c>
    </row>
    <row r="301" spans="1:6" s="1" customFormat="1" ht="12.75" customHeight="1" x14ac:dyDescent="0.2">
      <c r="A301" s="83" t="s">
        <v>640</v>
      </c>
      <c r="B301" s="84" t="s">
        <v>641</v>
      </c>
      <c r="C301" s="82" t="s">
        <v>640</v>
      </c>
      <c r="D301" s="85">
        <v>0</v>
      </c>
      <c r="E301" s="85">
        <v>0</v>
      </c>
      <c r="F301" s="86" t="str">
        <f t="shared" si="5"/>
        <v>-</v>
      </c>
    </row>
    <row r="302" spans="1:6" s="1" customFormat="1" ht="12.75" customHeight="1" x14ac:dyDescent="0.2">
      <c r="A302" s="83" t="s">
        <v>642</v>
      </c>
      <c r="B302" s="84" t="s">
        <v>643</v>
      </c>
      <c r="C302" s="82" t="s">
        <v>642</v>
      </c>
      <c r="D302" s="85">
        <v>0</v>
      </c>
      <c r="E302" s="85">
        <v>0</v>
      </c>
      <c r="F302" s="86" t="str">
        <f t="shared" si="5"/>
        <v>-</v>
      </c>
    </row>
    <row r="303" spans="1:6" s="1" customFormat="1" ht="12.75" customHeight="1" x14ac:dyDescent="0.2">
      <c r="A303" s="83" t="s">
        <v>644</v>
      </c>
      <c r="B303" s="84" t="s">
        <v>645</v>
      </c>
      <c r="C303" s="82" t="s">
        <v>644</v>
      </c>
      <c r="D303" s="85">
        <v>0</v>
      </c>
      <c r="E303" s="85">
        <v>0</v>
      </c>
      <c r="F303" s="86" t="str">
        <f t="shared" si="5"/>
        <v>-</v>
      </c>
    </row>
    <row r="304" spans="1:6" s="1" customFormat="1" ht="12.75" customHeight="1" x14ac:dyDescent="0.2">
      <c r="A304" s="83" t="s">
        <v>646</v>
      </c>
      <c r="B304" s="84" t="s">
        <v>647</v>
      </c>
      <c r="C304" s="82" t="s">
        <v>646</v>
      </c>
      <c r="D304" s="106">
        <f>SUM(D305:D310)</f>
        <v>0</v>
      </c>
      <c r="E304" s="106">
        <f>SUM(E305:E310)</f>
        <v>0</v>
      </c>
      <c r="F304" s="86" t="str">
        <f t="shared" si="5"/>
        <v>-</v>
      </c>
    </row>
    <row r="305" spans="1:6" s="1" customFormat="1" ht="12.75" customHeight="1" x14ac:dyDescent="0.2">
      <c r="A305" s="83" t="s">
        <v>648</v>
      </c>
      <c r="B305" s="84" t="s">
        <v>649</v>
      </c>
      <c r="C305" s="82" t="s">
        <v>648</v>
      </c>
      <c r="D305" s="85">
        <v>0</v>
      </c>
      <c r="E305" s="85">
        <v>0</v>
      </c>
      <c r="F305" s="86" t="str">
        <f t="shared" si="5"/>
        <v>-</v>
      </c>
    </row>
    <row r="306" spans="1:6" s="1" customFormat="1" ht="12.75" customHeight="1" x14ac:dyDescent="0.2">
      <c r="A306" s="83" t="s">
        <v>650</v>
      </c>
      <c r="B306" s="84" t="s">
        <v>651</v>
      </c>
      <c r="C306" s="82" t="s">
        <v>650</v>
      </c>
      <c r="D306" s="85">
        <v>0</v>
      </c>
      <c r="E306" s="85">
        <v>0</v>
      </c>
      <c r="F306" s="86" t="str">
        <f t="shared" si="5"/>
        <v>-</v>
      </c>
    </row>
    <row r="307" spans="1:6" s="1" customFormat="1" ht="12.75" customHeight="1" x14ac:dyDescent="0.2">
      <c r="A307" s="83" t="s">
        <v>652</v>
      </c>
      <c r="B307" s="84" t="s">
        <v>653</v>
      </c>
      <c r="C307" s="82" t="s">
        <v>652</v>
      </c>
      <c r="D307" s="85">
        <v>0</v>
      </c>
      <c r="E307" s="85">
        <v>0</v>
      </c>
      <c r="F307" s="86" t="str">
        <f t="shared" si="5"/>
        <v>-</v>
      </c>
    </row>
    <row r="308" spans="1:6" s="1" customFormat="1" ht="12.75" customHeight="1" x14ac:dyDescent="0.2">
      <c r="A308" s="83" t="s">
        <v>654</v>
      </c>
      <c r="B308" s="84" t="s">
        <v>655</v>
      </c>
      <c r="C308" s="82" t="s">
        <v>654</v>
      </c>
      <c r="D308" s="85">
        <v>0</v>
      </c>
      <c r="E308" s="85">
        <v>0</v>
      </c>
      <c r="F308" s="86" t="str">
        <f t="shared" si="5"/>
        <v>-</v>
      </c>
    </row>
    <row r="309" spans="1:6" s="1" customFormat="1" ht="12.75" customHeight="1" x14ac:dyDescent="0.2">
      <c r="A309" s="83" t="s">
        <v>656</v>
      </c>
      <c r="B309" s="84" t="s">
        <v>657</v>
      </c>
      <c r="C309" s="82" t="s">
        <v>656</v>
      </c>
      <c r="D309" s="85">
        <v>0</v>
      </c>
      <c r="E309" s="85">
        <v>0</v>
      </c>
      <c r="F309" s="86" t="str">
        <f t="shared" si="5"/>
        <v>-</v>
      </c>
    </row>
    <row r="310" spans="1:6" s="1" customFormat="1" ht="12.75" customHeight="1" x14ac:dyDescent="0.2">
      <c r="A310" s="83" t="s">
        <v>658</v>
      </c>
      <c r="B310" s="84" t="s">
        <v>659</v>
      </c>
      <c r="C310" s="82" t="s">
        <v>658</v>
      </c>
      <c r="D310" s="85">
        <v>0</v>
      </c>
      <c r="E310" s="85">
        <v>0</v>
      </c>
      <c r="F310" s="86" t="str">
        <f t="shared" si="5"/>
        <v>-</v>
      </c>
    </row>
    <row r="311" spans="1:6" s="1" customFormat="1" ht="24" customHeight="1" x14ac:dyDescent="0.2">
      <c r="A311" s="83" t="s">
        <v>660</v>
      </c>
      <c r="B311" s="107" t="s">
        <v>661</v>
      </c>
      <c r="C311" s="82" t="s">
        <v>660</v>
      </c>
      <c r="D311" s="106">
        <f>D312+D317+D326+D331+D336+D339</f>
        <v>0</v>
      </c>
      <c r="E311" s="106">
        <f>E312+E317+E326+E331+E336+E339</f>
        <v>0</v>
      </c>
      <c r="F311" s="86" t="str">
        <f t="shared" si="5"/>
        <v>-</v>
      </c>
    </row>
    <row r="312" spans="1:6" s="1" customFormat="1" ht="12.75" customHeight="1" x14ac:dyDescent="0.2">
      <c r="A312" s="83" t="s">
        <v>662</v>
      </c>
      <c r="B312" s="84" t="s">
        <v>663</v>
      </c>
      <c r="C312" s="82" t="s">
        <v>662</v>
      </c>
      <c r="D312" s="106">
        <f>SUM(D313:D316)</f>
        <v>0</v>
      </c>
      <c r="E312" s="106">
        <f>SUM(E313:E316)</f>
        <v>0</v>
      </c>
      <c r="F312" s="86" t="str">
        <f t="shared" si="5"/>
        <v>-</v>
      </c>
    </row>
    <row r="313" spans="1:6" s="1" customFormat="1" ht="12.75" customHeight="1" x14ac:dyDescent="0.2">
      <c r="A313" s="83" t="s">
        <v>664</v>
      </c>
      <c r="B313" s="84" t="s">
        <v>665</v>
      </c>
      <c r="C313" s="82" t="s">
        <v>664</v>
      </c>
      <c r="D313" s="85">
        <v>0</v>
      </c>
      <c r="E313" s="85">
        <v>0</v>
      </c>
      <c r="F313" s="86" t="str">
        <f t="shared" si="5"/>
        <v>-</v>
      </c>
    </row>
    <row r="314" spans="1:6" s="1" customFormat="1" ht="12.75" customHeight="1" x14ac:dyDescent="0.2">
      <c r="A314" s="83" t="s">
        <v>666</v>
      </c>
      <c r="B314" s="84" t="s">
        <v>667</v>
      </c>
      <c r="C314" s="82" t="s">
        <v>666</v>
      </c>
      <c r="D314" s="85">
        <v>0</v>
      </c>
      <c r="E314" s="85">
        <v>0</v>
      </c>
      <c r="F314" s="86" t="str">
        <f t="shared" si="5"/>
        <v>-</v>
      </c>
    </row>
    <row r="315" spans="1:6" s="1" customFormat="1" ht="12.75" customHeight="1" x14ac:dyDescent="0.2">
      <c r="A315" s="83" t="s">
        <v>668</v>
      </c>
      <c r="B315" s="84" t="s">
        <v>669</v>
      </c>
      <c r="C315" s="82" t="s">
        <v>668</v>
      </c>
      <c r="D315" s="85">
        <v>0</v>
      </c>
      <c r="E315" s="85">
        <v>0</v>
      </c>
      <c r="F315" s="86" t="str">
        <f t="shared" si="5"/>
        <v>-</v>
      </c>
    </row>
    <row r="316" spans="1:6" s="1" customFormat="1" ht="12.75" customHeight="1" x14ac:dyDescent="0.2">
      <c r="A316" s="83" t="s">
        <v>670</v>
      </c>
      <c r="B316" s="84" t="s">
        <v>671</v>
      </c>
      <c r="C316" s="82" t="s">
        <v>670</v>
      </c>
      <c r="D316" s="85">
        <v>0</v>
      </c>
      <c r="E316" s="85">
        <v>0</v>
      </c>
      <c r="F316" s="86" t="str">
        <f t="shared" si="5"/>
        <v>-</v>
      </c>
    </row>
    <row r="317" spans="1:6" s="1" customFormat="1" ht="12.75" customHeight="1" x14ac:dyDescent="0.2">
      <c r="A317" s="83" t="s">
        <v>672</v>
      </c>
      <c r="B317" s="84" t="s">
        <v>673</v>
      </c>
      <c r="C317" s="82" t="s">
        <v>672</v>
      </c>
      <c r="D317" s="106">
        <f>SUM(D318:D325)</f>
        <v>0</v>
      </c>
      <c r="E317" s="106">
        <f>SUM(E318:E325)</f>
        <v>0</v>
      </c>
      <c r="F317" s="86" t="str">
        <f t="shared" si="5"/>
        <v>-</v>
      </c>
    </row>
    <row r="318" spans="1:6" s="1" customFormat="1" ht="12.75" customHeight="1" x14ac:dyDescent="0.2">
      <c r="A318" s="83" t="s">
        <v>674</v>
      </c>
      <c r="B318" s="84" t="s">
        <v>675</v>
      </c>
      <c r="C318" s="82" t="s">
        <v>674</v>
      </c>
      <c r="D318" s="85">
        <v>0</v>
      </c>
      <c r="E318" s="85">
        <v>0</v>
      </c>
      <c r="F318" s="86" t="str">
        <f t="shared" si="5"/>
        <v>-</v>
      </c>
    </row>
    <row r="319" spans="1:6" s="1" customFormat="1" ht="12.75" customHeight="1" x14ac:dyDescent="0.2">
      <c r="A319" s="83" t="s">
        <v>676</v>
      </c>
      <c r="B319" s="84" t="s">
        <v>677</v>
      </c>
      <c r="C319" s="82" t="s">
        <v>676</v>
      </c>
      <c r="D319" s="85">
        <v>0</v>
      </c>
      <c r="E319" s="85">
        <v>0</v>
      </c>
      <c r="F319" s="86" t="str">
        <f t="shared" si="5"/>
        <v>-</v>
      </c>
    </row>
    <row r="320" spans="1:6" s="1" customFormat="1" ht="12.75" customHeight="1" x14ac:dyDescent="0.2">
      <c r="A320" s="83" t="s">
        <v>678</v>
      </c>
      <c r="B320" s="84" t="s">
        <v>679</v>
      </c>
      <c r="C320" s="82" t="s">
        <v>678</v>
      </c>
      <c r="D320" s="85">
        <v>0</v>
      </c>
      <c r="E320" s="85">
        <v>0</v>
      </c>
      <c r="F320" s="86" t="str">
        <f t="shared" si="5"/>
        <v>-</v>
      </c>
    </row>
    <row r="321" spans="1:6" s="1" customFormat="1" ht="12.75" customHeight="1" x14ac:dyDescent="0.2">
      <c r="A321" s="83" t="s">
        <v>680</v>
      </c>
      <c r="B321" s="84" t="s">
        <v>681</v>
      </c>
      <c r="C321" s="82" t="s">
        <v>680</v>
      </c>
      <c r="D321" s="85">
        <v>0</v>
      </c>
      <c r="E321" s="85">
        <v>0</v>
      </c>
      <c r="F321" s="86" t="str">
        <f t="shared" si="5"/>
        <v>-</v>
      </c>
    </row>
    <row r="322" spans="1:6" s="1" customFormat="1" ht="12.75" customHeight="1" x14ac:dyDescent="0.2">
      <c r="A322" s="83" t="s">
        <v>682</v>
      </c>
      <c r="B322" s="84" t="s">
        <v>683</v>
      </c>
      <c r="C322" s="82" t="s">
        <v>682</v>
      </c>
      <c r="D322" s="85">
        <v>0</v>
      </c>
      <c r="E322" s="85">
        <v>0</v>
      </c>
      <c r="F322" s="86" t="str">
        <f t="shared" si="5"/>
        <v>-</v>
      </c>
    </row>
    <row r="323" spans="1:6" s="1" customFormat="1" ht="12.75" customHeight="1" x14ac:dyDescent="0.2">
      <c r="A323" s="83" t="s">
        <v>684</v>
      </c>
      <c r="B323" s="84" t="s">
        <v>685</v>
      </c>
      <c r="C323" s="82" t="s">
        <v>684</v>
      </c>
      <c r="D323" s="85">
        <v>0</v>
      </c>
      <c r="E323" s="85">
        <v>0</v>
      </c>
      <c r="F323" s="86" t="str">
        <f t="shared" si="5"/>
        <v>-</v>
      </c>
    </row>
    <row r="324" spans="1:6" s="1" customFormat="1" ht="12.75" customHeight="1" x14ac:dyDescent="0.2">
      <c r="A324" s="83" t="s">
        <v>686</v>
      </c>
      <c r="B324" s="84" t="s">
        <v>687</v>
      </c>
      <c r="C324" s="82" t="s">
        <v>686</v>
      </c>
      <c r="D324" s="85">
        <v>0</v>
      </c>
      <c r="E324" s="85">
        <v>0</v>
      </c>
      <c r="F324" s="86" t="str">
        <f t="shared" si="5"/>
        <v>-</v>
      </c>
    </row>
    <row r="325" spans="1:6" s="1" customFormat="1" ht="12.75" customHeight="1" x14ac:dyDescent="0.2">
      <c r="A325" s="83" t="s">
        <v>688</v>
      </c>
      <c r="B325" s="84" t="s">
        <v>689</v>
      </c>
      <c r="C325" s="82" t="s">
        <v>688</v>
      </c>
      <c r="D325" s="85">
        <v>0</v>
      </c>
      <c r="E325" s="85">
        <v>0</v>
      </c>
      <c r="F325" s="86" t="str">
        <f t="shared" si="5"/>
        <v>-</v>
      </c>
    </row>
    <row r="326" spans="1:6" s="1" customFormat="1" ht="12.75" customHeight="1" x14ac:dyDescent="0.2">
      <c r="A326" s="83" t="s">
        <v>690</v>
      </c>
      <c r="B326" s="107" t="s">
        <v>691</v>
      </c>
      <c r="C326" s="82" t="s">
        <v>690</v>
      </c>
      <c r="D326" s="106">
        <f>SUM(D327:D330)</f>
        <v>0</v>
      </c>
      <c r="E326" s="106">
        <f>SUM(E327:E330)</f>
        <v>0</v>
      </c>
      <c r="F326" s="86" t="str">
        <f t="shared" si="5"/>
        <v>-</v>
      </c>
    </row>
    <row r="327" spans="1:6" s="1" customFormat="1" ht="12.75" customHeight="1" x14ac:dyDescent="0.2">
      <c r="A327" s="83" t="s">
        <v>692</v>
      </c>
      <c r="B327" s="84" t="s">
        <v>693</v>
      </c>
      <c r="C327" s="82" t="s">
        <v>692</v>
      </c>
      <c r="D327" s="85">
        <v>0</v>
      </c>
      <c r="E327" s="85">
        <v>0</v>
      </c>
      <c r="F327" s="86" t="str">
        <f t="shared" si="5"/>
        <v>-</v>
      </c>
    </row>
    <row r="328" spans="1:6" s="1" customFormat="1" ht="12.75" customHeight="1" x14ac:dyDescent="0.2">
      <c r="A328" s="83" t="s">
        <v>694</v>
      </c>
      <c r="B328" s="84" t="s">
        <v>695</v>
      </c>
      <c r="C328" s="82" t="s">
        <v>694</v>
      </c>
      <c r="D328" s="85">
        <v>0</v>
      </c>
      <c r="E328" s="85">
        <v>0</v>
      </c>
      <c r="F328" s="86" t="str">
        <f t="shared" si="5"/>
        <v>-</v>
      </c>
    </row>
    <row r="329" spans="1:6" s="1" customFormat="1" ht="12.75" customHeight="1" x14ac:dyDescent="0.2">
      <c r="A329" s="83" t="s">
        <v>696</v>
      </c>
      <c r="B329" s="84" t="s">
        <v>697</v>
      </c>
      <c r="C329" s="82" t="s">
        <v>696</v>
      </c>
      <c r="D329" s="85">
        <v>0</v>
      </c>
      <c r="E329" s="85">
        <v>0</v>
      </c>
      <c r="F329" s="86" t="str">
        <f t="shared" si="5"/>
        <v>-</v>
      </c>
    </row>
    <row r="330" spans="1:6" s="1" customFormat="1" ht="12.75" customHeight="1" x14ac:dyDescent="0.2">
      <c r="A330" s="83" t="s">
        <v>698</v>
      </c>
      <c r="B330" s="107" t="s">
        <v>699</v>
      </c>
      <c r="C330" s="82" t="s">
        <v>698</v>
      </c>
      <c r="D330" s="85">
        <v>0</v>
      </c>
      <c r="E330" s="85">
        <v>0</v>
      </c>
      <c r="F330" s="86" t="str">
        <f t="shared" ref="F330:F361" si="6">IF(D330&lt;&gt;0,IF(E330/D330&gt;=100,"&gt;&gt;100",E330/D330*100),"-")</f>
        <v>-</v>
      </c>
    </row>
    <row r="331" spans="1:6" s="1" customFormat="1" ht="24" customHeight="1" x14ac:dyDescent="0.2">
      <c r="A331" s="83" t="s">
        <v>700</v>
      </c>
      <c r="B331" s="107" t="s">
        <v>701</v>
      </c>
      <c r="C331" s="82" t="s">
        <v>700</v>
      </c>
      <c r="D331" s="106">
        <f>SUM(D332:D335)</f>
        <v>0</v>
      </c>
      <c r="E331" s="106">
        <f>SUM(E332:E335)</f>
        <v>0</v>
      </c>
      <c r="F331" s="86" t="str">
        <f t="shared" si="6"/>
        <v>-</v>
      </c>
    </row>
    <row r="332" spans="1:6" s="1" customFormat="1" ht="12.75" customHeight="1" x14ac:dyDescent="0.2">
      <c r="A332" s="83" t="s">
        <v>702</v>
      </c>
      <c r="B332" s="84" t="s">
        <v>703</v>
      </c>
      <c r="C332" s="82" t="s">
        <v>702</v>
      </c>
      <c r="D332" s="85">
        <v>0</v>
      </c>
      <c r="E332" s="85">
        <v>0</v>
      </c>
      <c r="F332" s="86" t="str">
        <f t="shared" si="6"/>
        <v>-</v>
      </c>
    </row>
    <row r="333" spans="1:6" s="1" customFormat="1" ht="12.75" customHeight="1" x14ac:dyDescent="0.2">
      <c r="A333" s="83" t="s">
        <v>704</v>
      </c>
      <c r="B333" s="84" t="s">
        <v>705</v>
      </c>
      <c r="C333" s="82" t="s">
        <v>704</v>
      </c>
      <c r="D333" s="85">
        <v>0</v>
      </c>
      <c r="E333" s="85">
        <v>0</v>
      </c>
      <c r="F333" s="86" t="str">
        <f t="shared" si="6"/>
        <v>-</v>
      </c>
    </row>
    <row r="334" spans="1:6" s="1" customFormat="1" ht="12.75" customHeight="1" x14ac:dyDescent="0.2">
      <c r="A334" s="83" t="s">
        <v>706</v>
      </c>
      <c r="B334" s="84" t="s">
        <v>707</v>
      </c>
      <c r="C334" s="82" t="s">
        <v>706</v>
      </c>
      <c r="D334" s="85">
        <v>0</v>
      </c>
      <c r="E334" s="85">
        <v>0</v>
      </c>
      <c r="F334" s="86" t="str">
        <f t="shared" si="6"/>
        <v>-</v>
      </c>
    </row>
    <row r="335" spans="1:6" s="1" customFormat="1" ht="12.75" customHeight="1" x14ac:dyDescent="0.2">
      <c r="A335" s="83" t="s">
        <v>708</v>
      </c>
      <c r="B335" s="84" t="s">
        <v>709</v>
      </c>
      <c r="C335" s="82" t="s">
        <v>708</v>
      </c>
      <c r="D335" s="85">
        <v>0</v>
      </c>
      <c r="E335" s="85">
        <v>0</v>
      </c>
      <c r="F335" s="86" t="str">
        <f t="shared" si="6"/>
        <v>-</v>
      </c>
    </row>
    <row r="336" spans="1:6" s="1" customFormat="1" ht="12.75" customHeight="1" x14ac:dyDescent="0.2">
      <c r="A336" s="83" t="s">
        <v>710</v>
      </c>
      <c r="B336" s="84" t="s">
        <v>711</v>
      </c>
      <c r="C336" s="82" t="s">
        <v>710</v>
      </c>
      <c r="D336" s="106">
        <f>SUM(D337:D338)</f>
        <v>0</v>
      </c>
      <c r="E336" s="106">
        <f>SUM(E337:E338)</f>
        <v>0</v>
      </c>
      <c r="F336" s="86" t="str">
        <f t="shared" si="6"/>
        <v>-</v>
      </c>
    </row>
    <row r="337" spans="1:6" s="1" customFormat="1" ht="12.75" customHeight="1" x14ac:dyDescent="0.2">
      <c r="A337" s="83" t="s">
        <v>712</v>
      </c>
      <c r="B337" s="84" t="s">
        <v>713</v>
      </c>
      <c r="C337" s="82" t="s">
        <v>712</v>
      </c>
      <c r="D337" s="85">
        <v>0</v>
      </c>
      <c r="E337" s="85">
        <v>0</v>
      </c>
      <c r="F337" s="86" t="str">
        <f t="shared" si="6"/>
        <v>-</v>
      </c>
    </row>
    <row r="338" spans="1:6" s="1" customFormat="1" ht="12.75" customHeight="1" x14ac:dyDescent="0.2">
      <c r="A338" s="83" t="s">
        <v>714</v>
      </c>
      <c r="B338" s="84" t="s">
        <v>715</v>
      </c>
      <c r="C338" s="82" t="s">
        <v>714</v>
      </c>
      <c r="D338" s="85">
        <v>0</v>
      </c>
      <c r="E338" s="85">
        <v>0</v>
      </c>
      <c r="F338" s="86" t="str">
        <f t="shared" si="6"/>
        <v>-</v>
      </c>
    </row>
    <row r="339" spans="1:6" s="1" customFormat="1" ht="12.75" customHeight="1" x14ac:dyDescent="0.2">
      <c r="A339" s="83" t="s">
        <v>716</v>
      </c>
      <c r="B339" s="84" t="s">
        <v>717</v>
      </c>
      <c r="C339" s="82" t="s">
        <v>716</v>
      </c>
      <c r="D339" s="106">
        <f>SUM(D340:D343)</f>
        <v>0</v>
      </c>
      <c r="E339" s="106">
        <f>SUM(E340:E343)</f>
        <v>0</v>
      </c>
      <c r="F339" s="86" t="str">
        <f t="shared" si="6"/>
        <v>-</v>
      </c>
    </row>
    <row r="340" spans="1:6" s="1" customFormat="1" ht="12.75" customHeight="1" x14ac:dyDescent="0.2">
      <c r="A340" s="83" t="s">
        <v>718</v>
      </c>
      <c r="B340" s="84" t="s">
        <v>719</v>
      </c>
      <c r="C340" s="82" t="s">
        <v>718</v>
      </c>
      <c r="D340" s="85">
        <v>0</v>
      </c>
      <c r="E340" s="85">
        <v>0</v>
      </c>
      <c r="F340" s="86" t="str">
        <f t="shared" si="6"/>
        <v>-</v>
      </c>
    </row>
    <row r="341" spans="1:6" s="1" customFormat="1" ht="12.75" customHeight="1" x14ac:dyDescent="0.2">
      <c r="A341" s="83" t="s">
        <v>720</v>
      </c>
      <c r="B341" s="84" t="s">
        <v>721</v>
      </c>
      <c r="C341" s="82" t="s">
        <v>720</v>
      </c>
      <c r="D341" s="85">
        <v>0</v>
      </c>
      <c r="E341" s="85">
        <v>0</v>
      </c>
      <c r="F341" s="86" t="str">
        <f t="shared" si="6"/>
        <v>-</v>
      </c>
    </row>
    <row r="342" spans="1:6" s="1" customFormat="1" ht="12.75" customHeight="1" x14ac:dyDescent="0.2">
      <c r="A342" s="83" t="s">
        <v>722</v>
      </c>
      <c r="B342" s="84" t="s">
        <v>723</v>
      </c>
      <c r="C342" s="82" t="s">
        <v>722</v>
      </c>
      <c r="D342" s="85">
        <v>0</v>
      </c>
      <c r="E342" s="85">
        <v>0</v>
      </c>
      <c r="F342" s="86" t="str">
        <f t="shared" si="6"/>
        <v>-</v>
      </c>
    </row>
    <row r="343" spans="1:6" s="1" customFormat="1" ht="12.75" customHeight="1" x14ac:dyDescent="0.2">
      <c r="A343" s="83" t="s">
        <v>724</v>
      </c>
      <c r="B343" s="84" t="s">
        <v>725</v>
      </c>
      <c r="C343" s="82" t="s">
        <v>724</v>
      </c>
      <c r="D343" s="85">
        <v>0</v>
      </c>
      <c r="E343" s="85">
        <v>0</v>
      </c>
      <c r="F343" s="86" t="str">
        <f t="shared" si="6"/>
        <v>-</v>
      </c>
    </row>
    <row r="344" spans="1:6" s="1" customFormat="1" ht="24" customHeight="1" x14ac:dyDescent="0.2">
      <c r="A344" s="83" t="s">
        <v>726</v>
      </c>
      <c r="B344" s="84" t="s">
        <v>727</v>
      </c>
      <c r="C344" s="82" t="s">
        <v>726</v>
      </c>
      <c r="D344" s="106">
        <f>D345</f>
        <v>0</v>
      </c>
      <c r="E344" s="106">
        <f>E345</f>
        <v>0</v>
      </c>
      <c r="F344" s="86" t="str">
        <f t="shared" si="6"/>
        <v>-</v>
      </c>
    </row>
    <row r="345" spans="1:6" s="1" customFormat="1" ht="24" customHeight="1" x14ac:dyDescent="0.2">
      <c r="A345" s="83" t="s">
        <v>728</v>
      </c>
      <c r="B345" s="84" t="s">
        <v>729</v>
      </c>
      <c r="C345" s="82" t="s">
        <v>728</v>
      </c>
      <c r="D345" s="106">
        <f>SUM(D346:D347)</f>
        <v>0</v>
      </c>
      <c r="E345" s="106">
        <f>SUM(E346:E347)</f>
        <v>0</v>
      </c>
      <c r="F345" s="86" t="str">
        <f t="shared" si="6"/>
        <v>-</v>
      </c>
    </row>
    <row r="346" spans="1:6" s="1" customFormat="1" ht="12.75" customHeight="1" x14ac:dyDescent="0.2">
      <c r="A346" s="83" t="s">
        <v>730</v>
      </c>
      <c r="B346" s="84" t="s">
        <v>731</v>
      </c>
      <c r="C346" s="82" t="s">
        <v>730</v>
      </c>
      <c r="D346" s="85">
        <v>0</v>
      </c>
      <c r="E346" s="85">
        <v>0</v>
      </c>
      <c r="F346" s="86" t="str">
        <f t="shared" si="6"/>
        <v>-</v>
      </c>
    </row>
    <row r="347" spans="1:6" s="1" customFormat="1" ht="12.75" customHeight="1" x14ac:dyDescent="0.2">
      <c r="A347" s="83" t="s">
        <v>732</v>
      </c>
      <c r="B347" s="84" t="s">
        <v>733</v>
      </c>
      <c r="C347" s="82" t="s">
        <v>732</v>
      </c>
      <c r="D347" s="85">
        <v>0</v>
      </c>
      <c r="E347" s="85">
        <v>0</v>
      </c>
      <c r="F347" s="86" t="str">
        <f t="shared" si="6"/>
        <v>-</v>
      </c>
    </row>
    <row r="348" spans="1:6" s="1" customFormat="1" ht="12.75" customHeight="1" x14ac:dyDescent="0.2">
      <c r="A348" s="83" t="s">
        <v>734</v>
      </c>
      <c r="B348" s="84" t="s">
        <v>735</v>
      </c>
      <c r="C348" s="82" t="s">
        <v>734</v>
      </c>
      <c r="D348" s="106">
        <f>D349</f>
        <v>0</v>
      </c>
      <c r="E348" s="106">
        <f>E349</f>
        <v>0</v>
      </c>
      <c r="F348" s="86" t="str">
        <f t="shared" si="6"/>
        <v>-</v>
      </c>
    </row>
    <row r="349" spans="1:6" s="1" customFormat="1" ht="12.75" customHeight="1" x14ac:dyDescent="0.2">
      <c r="A349" s="83" t="s">
        <v>736</v>
      </c>
      <c r="B349" s="84" t="s">
        <v>737</v>
      </c>
      <c r="C349" s="82" t="s">
        <v>736</v>
      </c>
      <c r="D349" s="85">
        <v>0</v>
      </c>
      <c r="E349" s="85">
        <v>0</v>
      </c>
      <c r="F349" s="86" t="str">
        <f t="shared" si="6"/>
        <v>-</v>
      </c>
    </row>
    <row r="350" spans="1:6" s="1" customFormat="1" ht="12.75" customHeight="1" x14ac:dyDescent="0.2">
      <c r="A350" s="83" t="s">
        <v>738</v>
      </c>
      <c r="B350" s="84" t="s">
        <v>739</v>
      </c>
      <c r="C350" s="82" t="s">
        <v>738</v>
      </c>
      <c r="D350" s="106">
        <f>D351+D363+D396+D400+D402</f>
        <v>221488.43000000002</v>
      </c>
      <c r="E350" s="106">
        <f>E351+E363+E396+E400+E402</f>
        <v>192228.64</v>
      </c>
      <c r="F350" s="86">
        <f t="shared" si="6"/>
        <v>86.789472479442836</v>
      </c>
    </row>
    <row r="351" spans="1:6" s="1" customFormat="1" ht="12.75" customHeight="1" x14ac:dyDescent="0.2">
      <c r="A351" s="83" t="s">
        <v>740</v>
      </c>
      <c r="B351" s="84" t="s">
        <v>741</v>
      </c>
      <c r="C351" s="82" t="s">
        <v>740</v>
      </c>
      <c r="D351" s="106">
        <f>D352+D356</f>
        <v>1007.15</v>
      </c>
      <c r="E351" s="106">
        <f>E352+E356</f>
        <v>3827.67</v>
      </c>
      <c r="F351" s="86">
        <f t="shared" si="6"/>
        <v>380.04964503797851</v>
      </c>
    </row>
    <row r="352" spans="1:6" s="1" customFormat="1" ht="12.75" customHeight="1" x14ac:dyDescent="0.2">
      <c r="A352" s="83" t="s">
        <v>742</v>
      </c>
      <c r="B352" s="84" t="s">
        <v>743</v>
      </c>
      <c r="C352" s="82" t="s">
        <v>742</v>
      </c>
      <c r="D352" s="106">
        <f>SUM(D353:D355)</f>
        <v>1007.15</v>
      </c>
      <c r="E352" s="106">
        <f>SUM(E353:E355)</f>
        <v>3827.67</v>
      </c>
      <c r="F352" s="86">
        <f t="shared" si="6"/>
        <v>380.04964503797851</v>
      </c>
    </row>
    <row r="353" spans="1:6" s="1" customFormat="1" ht="12.75" customHeight="1" x14ac:dyDescent="0.2">
      <c r="A353" s="83" t="s">
        <v>744</v>
      </c>
      <c r="B353" s="84" t="s">
        <v>641</v>
      </c>
      <c r="C353" s="82" t="s">
        <v>744</v>
      </c>
      <c r="D353" s="85">
        <v>1007.15</v>
      </c>
      <c r="E353" s="85">
        <v>3827.67</v>
      </c>
      <c r="F353" s="86">
        <f t="shared" si="6"/>
        <v>380.04964503797851</v>
      </c>
    </row>
    <row r="354" spans="1:6" s="1" customFormat="1" ht="12.75" customHeight="1" x14ac:dyDescent="0.2">
      <c r="A354" s="83" t="s">
        <v>745</v>
      </c>
      <c r="B354" s="84" t="s">
        <v>643</v>
      </c>
      <c r="C354" s="82" t="s">
        <v>745</v>
      </c>
      <c r="D354" s="85">
        <v>0</v>
      </c>
      <c r="E354" s="85">
        <v>0</v>
      </c>
      <c r="F354" s="86" t="str">
        <f t="shared" si="6"/>
        <v>-</v>
      </c>
    </row>
    <row r="355" spans="1:6" s="1" customFormat="1" ht="12.75" customHeight="1" x14ac:dyDescent="0.2">
      <c r="A355" s="83" t="s">
        <v>746</v>
      </c>
      <c r="B355" s="84" t="s">
        <v>747</v>
      </c>
      <c r="C355" s="82" t="s">
        <v>746</v>
      </c>
      <c r="D355" s="85">
        <v>0</v>
      </c>
      <c r="E355" s="85">
        <v>0</v>
      </c>
      <c r="F355" s="86" t="str">
        <f t="shared" si="6"/>
        <v>-</v>
      </c>
    </row>
    <row r="356" spans="1:6" s="1" customFormat="1" ht="12.75" customHeight="1" x14ac:dyDescent="0.2">
      <c r="A356" s="83" t="s">
        <v>748</v>
      </c>
      <c r="B356" s="84" t="s">
        <v>749</v>
      </c>
      <c r="C356" s="82" t="s">
        <v>748</v>
      </c>
      <c r="D356" s="106">
        <f>SUM(D357:D362)</f>
        <v>0</v>
      </c>
      <c r="E356" s="106">
        <f>SUM(E357:E362)</f>
        <v>0</v>
      </c>
      <c r="F356" s="86" t="str">
        <f t="shared" si="6"/>
        <v>-</v>
      </c>
    </row>
    <row r="357" spans="1:6" s="1" customFormat="1" ht="12.75" customHeight="1" x14ac:dyDescent="0.2">
      <c r="A357" s="83" t="s">
        <v>750</v>
      </c>
      <c r="B357" s="84" t="s">
        <v>649</v>
      </c>
      <c r="C357" s="82" t="s">
        <v>750</v>
      </c>
      <c r="D357" s="85">
        <v>0</v>
      </c>
      <c r="E357" s="85">
        <v>0</v>
      </c>
      <c r="F357" s="86" t="str">
        <f t="shared" si="6"/>
        <v>-</v>
      </c>
    </row>
    <row r="358" spans="1:6" s="1" customFormat="1" ht="12.75" customHeight="1" x14ac:dyDescent="0.2">
      <c r="A358" s="83" t="s">
        <v>751</v>
      </c>
      <c r="B358" s="84" t="s">
        <v>651</v>
      </c>
      <c r="C358" s="82" t="s">
        <v>751</v>
      </c>
      <c r="D358" s="85">
        <v>0</v>
      </c>
      <c r="E358" s="85">
        <v>0</v>
      </c>
      <c r="F358" s="86" t="str">
        <f t="shared" si="6"/>
        <v>-</v>
      </c>
    </row>
    <row r="359" spans="1:6" s="1" customFormat="1" ht="12.75" customHeight="1" x14ac:dyDescent="0.2">
      <c r="A359" s="83" t="s">
        <v>752</v>
      </c>
      <c r="B359" s="84" t="s">
        <v>653</v>
      </c>
      <c r="C359" s="82" t="s">
        <v>752</v>
      </c>
      <c r="D359" s="85">
        <v>0</v>
      </c>
      <c r="E359" s="85">
        <v>0</v>
      </c>
      <c r="F359" s="86" t="str">
        <f t="shared" si="6"/>
        <v>-</v>
      </c>
    </row>
    <row r="360" spans="1:6" s="1" customFormat="1" ht="12.75" customHeight="1" x14ac:dyDescent="0.2">
      <c r="A360" s="83" t="s">
        <v>753</v>
      </c>
      <c r="B360" s="84" t="s">
        <v>655</v>
      </c>
      <c r="C360" s="82" t="s">
        <v>753</v>
      </c>
      <c r="D360" s="85">
        <v>0</v>
      </c>
      <c r="E360" s="85">
        <v>0</v>
      </c>
      <c r="F360" s="86" t="str">
        <f t="shared" si="6"/>
        <v>-</v>
      </c>
    </row>
    <row r="361" spans="1:6" s="1" customFormat="1" ht="12.75" customHeight="1" x14ac:dyDescent="0.2">
      <c r="A361" s="83" t="s">
        <v>754</v>
      </c>
      <c r="B361" s="84" t="s">
        <v>657</v>
      </c>
      <c r="C361" s="82" t="s">
        <v>754</v>
      </c>
      <c r="D361" s="85">
        <v>0</v>
      </c>
      <c r="E361" s="85">
        <v>0</v>
      </c>
      <c r="F361" s="86" t="str">
        <f t="shared" si="6"/>
        <v>-</v>
      </c>
    </row>
    <row r="362" spans="1:6" s="1" customFormat="1" ht="12.75" customHeight="1" x14ac:dyDescent="0.2">
      <c r="A362" s="83" t="s">
        <v>755</v>
      </c>
      <c r="B362" s="84" t="s">
        <v>659</v>
      </c>
      <c r="C362" s="82" t="s">
        <v>755</v>
      </c>
      <c r="D362" s="85">
        <v>0</v>
      </c>
      <c r="E362" s="85">
        <v>0</v>
      </c>
      <c r="F362" s="86" t="str">
        <f t="shared" ref="F362:F393" si="7">IF(D362&lt;&gt;0,IF(E362/D362&gt;=100,"&gt;&gt;100",E362/D362*100),"-")</f>
        <v>-</v>
      </c>
    </row>
    <row r="363" spans="1:6" s="1" customFormat="1" ht="24" customHeight="1" x14ac:dyDescent="0.2">
      <c r="A363" s="83" t="s">
        <v>756</v>
      </c>
      <c r="B363" s="107" t="s">
        <v>757</v>
      </c>
      <c r="C363" s="82" t="s">
        <v>756</v>
      </c>
      <c r="D363" s="106">
        <f>D364+D369+D378+D383+D388+D391</f>
        <v>217773.73000000004</v>
      </c>
      <c r="E363" s="106">
        <f>E364+E369+E378+E383+E388+E391</f>
        <v>170567.43</v>
      </c>
      <c r="F363" s="86">
        <f t="shared" si="7"/>
        <v>78.323234854819248</v>
      </c>
    </row>
    <row r="364" spans="1:6" s="1" customFormat="1" ht="12.75" customHeight="1" x14ac:dyDescent="0.2">
      <c r="A364" s="83" t="s">
        <v>758</v>
      </c>
      <c r="B364" s="84" t="s">
        <v>759</v>
      </c>
      <c r="C364" s="82" t="s">
        <v>758</v>
      </c>
      <c r="D364" s="106">
        <f>SUM(D365:D368)</f>
        <v>175502.27000000002</v>
      </c>
      <c r="E364" s="106">
        <f>SUM(E365:E368)</f>
        <v>136642.16</v>
      </c>
      <c r="F364" s="86">
        <f t="shared" si="7"/>
        <v>77.857773577515545</v>
      </c>
    </row>
    <row r="365" spans="1:6" s="1" customFormat="1" ht="12.75" customHeight="1" x14ac:dyDescent="0.2">
      <c r="A365" s="83" t="s">
        <v>760</v>
      </c>
      <c r="B365" s="84" t="s">
        <v>665</v>
      </c>
      <c r="C365" s="82" t="s">
        <v>760</v>
      </c>
      <c r="D365" s="85">
        <v>0</v>
      </c>
      <c r="E365" s="85">
        <v>0</v>
      </c>
      <c r="F365" s="86" t="str">
        <f t="shared" si="7"/>
        <v>-</v>
      </c>
    </row>
    <row r="366" spans="1:6" s="1" customFormat="1" ht="12.75" customHeight="1" x14ac:dyDescent="0.2">
      <c r="A366" s="83" t="s">
        <v>761</v>
      </c>
      <c r="B366" s="84" t="s">
        <v>667</v>
      </c>
      <c r="C366" s="82" t="s">
        <v>761</v>
      </c>
      <c r="D366" s="85">
        <v>14760.52</v>
      </c>
      <c r="E366" s="85">
        <v>6597.5</v>
      </c>
      <c r="F366" s="86">
        <f t="shared" si="7"/>
        <v>44.696934796335086</v>
      </c>
    </row>
    <row r="367" spans="1:6" s="1" customFormat="1" ht="12.75" customHeight="1" x14ac:dyDescent="0.2">
      <c r="A367" s="83" t="s">
        <v>762</v>
      </c>
      <c r="B367" s="84" t="s">
        <v>669</v>
      </c>
      <c r="C367" s="82" t="s">
        <v>762</v>
      </c>
      <c r="D367" s="85">
        <v>83732.990000000005</v>
      </c>
      <c r="E367" s="85">
        <v>52614.42</v>
      </c>
      <c r="F367" s="86">
        <f t="shared" si="7"/>
        <v>62.835950322567001</v>
      </c>
    </row>
    <row r="368" spans="1:6" s="1" customFormat="1" ht="12.75" customHeight="1" x14ac:dyDescent="0.2">
      <c r="A368" s="83" t="s">
        <v>763</v>
      </c>
      <c r="B368" s="84" t="s">
        <v>671</v>
      </c>
      <c r="C368" s="82" t="s">
        <v>763</v>
      </c>
      <c r="D368" s="85">
        <v>77008.759999999995</v>
      </c>
      <c r="E368" s="85">
        <v>77430.240000000005</v>
      </c>
      <c r="F368" s="86">
        <f t="shared" si="7"/>
        <v>100.5473143574835</v>
      </c>
    </row>
    <row r="369" spans="1:6" s="1" customFormat="1" ht="12.75" customHeight="1" x14ac:dyDescent="0.2">
      <c r="A369" s="83" t="s">
        <v>764</v>
      </c>
      <c r="B369" s="84" t="s">
        <v>765</v>
      </c>
      <c r="C369" s="82" t="s">
        <v>764</v>
      </c>
      <c r="D369" s="106">
        <f>SUM(D370:D377)</f>
        <v>7454.51</v>
      </c>
      <c r="E369" s="106">
        <f>SUM(E370:E377)</f>
        <v>792.62</v>
      </c>
      <c r="F369" s="86">
        <f t="shared" si="7"/>
        <v>10.632757887507026</v>
      </c>
    </row>
    <row r="370" spans="1:6" s="1" customFormat="1" ht="12.75" customHeight="1" x14ac:dyDescent="0.2">
      <c r="A370" s="83" t="s">
        <v>766</v>
      </c>
      <c r="B370" s="84" t="s">
        <v>675</v>
      </c>
      <c r="C370" s="82" t="s">
        <v>766</v>
      </c>
      <c r="D370" s="85">
        <v>2857.19</v>
      </c>
      <c r="E370" s="85">
        <v>262.5</v>
      </c>
      <c r="F370" s="86">
        <f t="shared" si="7"/>
        <v>9.1873484087512551</v>
      </c>
    </row>
    <row r="371" spans="1:6" s="1" customFormat="1" ht="12.75" customHeight="1" x14ac:dyDescent="0.2">
      <c r="A371" s="83" t="s">
        <v>767</v>
      </c>
      <c r="B371" s="84" t="s">
        <v>768</v>
      </c>
      <c r="C371" s="82" t="s">
        <v>767</v>
      </c>
      <c r="D371" s="85">
        <v>0</v>
      </c>
      <c r="E371" s="85">
        <v>0</v>
      </c>
      <c r="F371" s="86" t="str">
        <f t="shared" si="7"/>
        <v>-</v>
      </c>
    </row>
    <row r="372" spans="1:6" s="1" customFormat="1" ht="12.75" customHeight="1" x14ac:dyDescent="0.2">
      <c r="A372" s="83" t="s">
        <v>769</v>
      </c>
      <c r="B372" s="84" t="s">
        <v>679</v>
      </c>
      <c r="C372" s="82" t="s">
        <v>769</v>
      </c>
      <c r="D372" s="85">
        <v>0</v>
      </c>
      <c r="E372" s="85">
        <v>0</v>
      </c>
      <c r="F372" s="86" t="str">
        <f t="shared" si="7"/>
        <v>-</v>
      </c>
    </row>
    <row r="373" spans="1:6" s="1" customFormat="1" ht="12.75" customHeight="1" x14ac:dyDescent="0.2">
      <c r="A373" s="83" t="s">
        <v>770</v>
      </c>
      <c r="B373" s="84" t="s">
        <v>681</v>
      </c>
      <c r="C373" s="82" t="s">
        <v>770</v>
      </c>
      <c r="D373" s="85">
        <v>0</v>
      </c>
      <c r="E373" s="85">
        <v>0</v>
      </c>
      <c r="F373" s="86" t="str">
        <f t="shared" si="7"/>
        <v>-</v>
      </c>
    </row>
    <row r="374" spans="1:6" s="1" customFormat="1" ht="12.75" customHeight="1" x14ac:dyDescent="0.2">
      <c r="A374" s="83" t="s">
        <v>771</v>
      </c>
      <c r="B374" s="84" t="s">
        <v>683</v>
      </c>
      <c r="C374" s="82" t="s">
        <v>771</v>
      </c>
      <c r="D374" s="85">
        <v>0</v>
      </c>
      <c r="E374" s="85">
        <v>0</v>
      </c>
      <c r="F374" s="86" t="str">
        <f t="shared" si="7"/>
        <v>-</v>
      </c>
    </row>
    <row r="375" spans="1:6" s="1" customFormat="1" ht="12.75" customHeight="1" x14ac:dyDescent="0.2">
      <c r="A375" s="83" t="s">
        <v>772</v>
      </c>
      <c r="B375" s="84" t="s">
        <v>685</v>
      </c>
      <c r="C375" s="82" t="s">
        <v>772</v>
      </c>
      <c r="D375" s="85">
        <v>0</v>
      </c>
      <c r="E375" s="85">
        <v>0</v>
      </c>
      <c r="F375" s="86" t="str">
        <f t="shared" si="7"/>
        <v>-</v>
      </c>
    </row>
    <row r="376" spans="1:6" s="1" customFormat="1" ht="12.75" customHeight="1" x14ac:dyDescent="0.2">
      <c r="A376" s="83" t="s">
        <v>773</v>
      </c>
      <c r="B376" s="107" t="s">
        <v>687</v>
      </c>
      <c r="C376" s="82" t="s">
        <v>773</v>
      </c>
      <c r="D376" s="85">
        <v>4597.32</v>
      </c>
      <c r="E376" s="85">
        <v>530.12</v>
      </c>
      <c r="F376" s="86">
        <f t="shared" si="7"/>
        <v>11.531065925365214</v>
      </c>
    </row>
    <row r="377" spans="1:6" s="1" customFormat="1" ht="12.75" customHeight="1" x14ac:dyDescent="0.2">
      <c r="A377" s="83" t="s">
        <v>774</v>
      </c>
      <c r="B377" s="107" t="s">
        <v>689</v>
      </c>
      <c r="C377" s="82" t="s">
        <v>774</v>
      </c>
      <c r="D377" s="85">
        <v>0</v>
      </c>
      <c r="E377" s="85">
        <v>0</v>
      </c>
      <c r="F377" s="86" t="str">
        <f t="shared" si="7"/>
        <v>-</v>
      </c>
    </row>
    <row r="378" spans="1:6" s="1" customFormat="1" ht="12.75" customHeight="1" x14ac:dyDescent="0.2">
      <c r="A378" s="83" t="s">
        <v>775</v>
      </c>
      <c r="B378" s="84" t="s">
        <v>776</v>
      </c>
      <c r="C378" s="82" t="s">
        <v>775</v>
      </c>
      <c r="D378" s="106">
        <f>SUM(D379:D382)</f>
        <v>0</v>
      </c>
      <c r="E378" s="106">
        <f>SUM(E379:E382)</f>
        <v>0</v>
      </c>
      <c r="F378" s="86" t="str">
        <f t="shared" si="7"/>
        <v>-</v>
      </c>
    </row>
    <row r="379" spans="1:6" s="1" customFormat="1" ht="12.75" customHeight="1" x14ac:dyDescent="0.2">
      <c r="A379" s="83" t="s">
        <v>777</v>
      </c>
      <c r="B379" s="84" t="s">
        <v>693</v>
      </c>
      <c r="C379" s="82" t="s">
        <v>777</v>
      </c>
      <c r="D379" s="85">
        <v>0</v>
      </c>
      <c r="E379" s="85">
        <v>0</v>
      </c>
      <c r="F379" s="86" t="str">
        <f t="shared" si="7"/>
        <v>-</v>
      </c>
    </row>
    <row r="380" spans="1:6" s="1" customFormat="1" ht="12.75" customHeight="1" x14ac:dyDescent="0.2">
      <c r="A380" s="83" t="s">
        <v>778</v>
      </c>
      <c r="B380" s="84" t="s">
        <v>695</v>
      </c>
      <c r="C380" s="82" t="s">
        <v>778</v>
      </c>
      <c r="D380" s="85">
        <v>0</v>
      </c>
      <c r="E380" s="85">
        <v>0</v>
      </c>
      <c r="F380" s="86" t="str">
        <f t="shared" si="7"/>
        <v>-</v>
      </c>
    </row>
    <row r="381" spans="1:6" s="1" customFormat="1" ht="12.75" customHeight="1" x14ac:dyDescent="0.2">
      <c r="A381" s="83" t="s">
        <v>779</v>
      </c>
      <c r="B381" s="84" t="s">
        <v>697</v>
      </c>
      <c r="C381" s="82" t="s">
        <v>779</v>
      </c>
      <c r="D381" s="85">
        <v>0</v>
      </c>
      <c r="E381" s="85">
        <v>0</v>
      </c>
      <c r="F381" s="86" t="str">
        <f t="shared" si="7"/>
        <v>-</v>
      </c>
    </row>
    <row r="382" spans="1:6" s="1" customFormat="1" ht="12.75" customHeight="1" x14ac:dyDescent="0.2">
      <c r="A382" s="83" t="s">
        <v>780</v>
      </c>
      <c r="B382" s="107" t="s">
        <v>699</v>
      </c>
      <c r="C382" s="82" t="s">
        <v>780</v>
      </c>
      <c r="D382" s="85">
        <v>0</v>
      </c>
      <c r="E382" s="85">
        <v>0</v>
      </c>
      <c r="F382" s="86" t="str">
        <f t="shared" si="7"/>
        <v>-</v>
      </c>
    </row>
    <row r="383" spans="1:6" s="1" customFormat="1" ht="12.75" customHeight="1" x14ac:dyDescent="0.2">
      <c r="A383" s="83" t="s">
        <v>781</v>
      </c>
      <c r="B383" s="84" t="s">
        <v>782</v>
      </c>
      <c r="C383" s="82" t="s">
        <v>781</v>
      </c>
      <c r="D383" s="106">
        <f>SUM(D384:D387)</f>
        <v>3743.22</v>
      </c>
      <c r="E383" s="106">
        <f>SUM(E384:E387)</f>
        <v>3500.06</v>
      </c>
      <c r="F383" s="86">
        <f t="shared" si="7"/>
        <v>93.503988544622018</v>
      </c>
    </row>
    <row r="384" spans="1:6" s="1" customFormat="1" ht="12.75" customHeight="1" x14ac:dyDescent="0.2">
      <c r="A384" s="83" t="s">
        <v>783</v>
      </c>
      <c r="B384" s="84" t="s">
        <v>784</v>
      </c>
      <c r="C384" s="82" t="s">
        <v>783</v>
      </c>
      <c r="D384" s="85">
        <v>3743.22</v>
      </c>
      <c r="E384" s="85">
        <v>3500.06</v>
      </c>
      <c r="F384" s="86">
        <f t="shared" si="7"/>
        <v>93.503988544622018</v>
      </c>
    </row>
    <row r="385" spans="1:6" s="1" customFormat="1" ht="12.75" customHeight="1" x14ac:dyDescent="0.2">
      <c r="A385" s="83" t="s">
        <v>785</v>
      </c>
      <c r="B385" s="84" t="s">
        <v>705</v>
      </c>
      <c r="C385" s="82" t="s">
        <v>785</v>
      </c>
      <c r="D385" s="85">
        <v>0</v>
      </c>
      <c r="E385" s="85">
        <v>0</v>
      </c>
      <c r="F385" s="86" t="str">
        <f t="shared" si="7"/>
        <v>-</v>
      </c>
    </row>
    <row r="386" spans="1:6" s="1" customFormat="1" ht="12.75" customHeight="1" x14ac:dyDescent="0.2">
      <c r="A386" s="83" t="s">
        <v>786</v>
      </c>
      <c r="B386" s="84" t="s">
        <v>707</v>
      </c>
      <c r="C386" s="82" t="s">
        <v>786</v>
      </c>
      <c r="D386" s="85">
        <v>0</v>
      </c>
      <c r="E386" s="85">
        <v>0</v>
      </c>
      <c r="F386" s="86" t="str">
        <f t="shared" si="7"/>
        <v>-</v>
      </c>
    </row>
    <row r="387" spans="1:6" s="1" customFormat="1" ht="12.75" customHeight="1" x14ac:dyDescent="0.2">
      <c r="A387" s="83" t="s">
        <v>787</v>
      </c>
      <c r="B387" s="84" t="s">
        <v>709</v>
      </c>
      <c r="C387" s="82" t="s">
        <v>787</v>
      </c>
      <c r="D387" s="85">
        <v>0</v>
      </c>
      <c r="E387" s="85">
        <v>0</v>
      </c>
      <c r="F387" s="86" t="str">
        <f t="shared" si="7"/>
        <v>-</v>
      </c>
    </row>
    <row r="388" spans="1:6" s="1" customFormat="1" ht="12.75" customHeight="1" x14ac:dyDescent="0.2">
      <c r="A388" s="83" t="s">
        <v>788</v>
      </c>
      <c r="B388" s="84" t="s">
        <v>789</v>
      </c>
      <c r="C388" s="82" t="s">
        <v>788</v>
      </c>
      <c r="D388" s="106">
        <f>SUM(D389:D390)</f>
        <v>0</v>
      </c>
      <c r="E388" s="106">
        <f>SUM(E389:E390)</f>
        <v>0</v>
      </c>
      <c r="F388" s="86" t="str">
        <f t="shared" si="7"/>
        <v>-</v>
      </c>
    </row>
    <row r="389" spans="1:6" s="1" customFormat="1" ht="12.75" customHeight="1" x14ac:dyDescent="0.2">
      <c r="A389" s="83" t="s">
        <v>790</v>
      </c>
      <c r="B389" s="84" t="s">
        <v>791</v>
      </c>
      <c r="C389" s="82" t="s">
        <v>790</v>
      </c>
      <c r="D389" s="85">
        <v>0</v>
      </c>
      <c r="E389" s="85">
        <v>0</v>
      </c>
      <c r="F389" s="86" t="str">
        <f t="shared" si="7"/>
        <v>-</v>
      </c>
    </row>
    <row r="390" spans="1:6" s="1" customFormat="1" ht="12.75" customHeight="1" x14ac:dyDescent="0.2">
      <c r="A390" s="83" t="s">
        <v>792</v>
      </c>
      <c r="B390" s="84" t="s">
        <v>715</v>
      </c>
      <c r="C390" s="82" t="s">
        <v>792</v>
      </c>
      <c r="D390" s="85">
        <v>0</v>
      </c>
      <c r="E390" s="85">
        <v>0</v>
      </c>
      <c r="F390" s="86" t="str">
        <f t="shared" si="7"/>
        <v>-</v>
      </c>
    </row>
    <row r="391" spans="1:6" s="1" customFormat="1" ht="12.75" customHeight="1" x14ac:dyDescent="0.2">
      <c r="A391" s="83" t="s">
        <v>793</v>
      </c>
      <c r="B391" s="84" t="s">
        <v>794</v>
      </c>
      <c r="C391" s="82" t="s">
        <v>793</v>
      </c>
      <c r="D391" s="106">
        <f>SUM(D392:D395)</f>
        <v>31073.73</v>
      </c>
      <c r="E391" s="106">
        <f>SUM(E392:E395)</f>
        <v>29632.59</v>
      </c>
      <c r="F391" s="86">
        <f t="shared" si="7"/>
        <v>95.362191793518193</v>
      </c>
    </row>
    <row r="392" spans="1:6" s="1" customFormat="1" ht="12.75" customHeight="1" x14ac:dyDescent="0.2">
      <c r="A392" s="83" t="s">
        <v>795</v>
      </c>
      <c r="B392" s="84" t="s">
        <v>719</v>
      </c>
      <c r="C392" s="82" t="s">
        <v>795</v>
      </c>
      <c r="D392" s="85">
        <v>0</v>
      </c>
      <c r="E392" s="85">
        <v>0</v>
      </c>
      <c r="F392" s="86" t="str">
        <f t="shared" si="7"/>
        <v>-</v>
      </c>
    </row>
    <row r="393" spans="1:6" s="1" customFormat="1" ht="12.75" customHeight="1" x14ac:dyDescent="0.2">
      <c r="A393" s="83" t="s">
        <v>796</v>
      </c>
      <c r="B393" s="84" t="s">
        <v>721</v>
      </c>
      <c r="C393" s="82" t="s">
        <v>796</v>
      </c>
      <c r="D393" s="85">
        <v>0</v>
      </c>
      <c r="E393" s="85">
        <v>0</v>
      </c>
      <c r="F393" s="86" t="str">
        <f t="shared" si="7"/>
        <v>-</v>
      </c>
    </row>
    <row r="394" spans="1:6" s="1" customFormat="1" ht="12.75" customHeight="1" x14ac:dyDescent="0.2">
      <c r="A394" s="83" t="s">
        <v>797</v>
      </c>
      <c r="B394" s="84" t="s">
        <v>723</v>
      </c>
      <c r="C394" s="82" t="s">
        <v>797</v>
      </c>
      <c r="D394" s="85">
        <v>0</v>
      </c>
      <c r="E394" s="85">
        <v>0</v>
      </c>
      <c r="F394" s="86" t="str">
        <f t="shared" ref="F394:F418" si="8">IF(D394&lt;&gt;0,IF(E394/D394&gt;=100,"&gt;&gt;100",E394/D394*100),"-")</f>
        <v>-</v>
      </c>
    </row>
    <row r="395" spans="1:6" s="1" customFormat="1" ht="12.75" customHeight="1" x14ac:dyDescent="0.2">
      <c r="A395" s="83" t="s">
        <v>798</v>
      </c>
      <c r="B395" s="84" t="s">
        <v>725</v>
      </c>
      <c r="C395" s="82" t="s">
        <v>798</v>
      </c>
      <c r="D395" s="85">
        <v>31073.73</v>
      </c>
      <c r="E395" s="85">
        <v>29632.59</v>
      </c>
      <c r="F395" s="86">
        <f t="shared" si="8"/>
        <v>95.362191793518193</v>
      </c>
    </row>
    <row r="396" spans="1:6" s="1" customFormat="1" ht="24" customHeight="1" x14ac:dyDescent="0.2">
      <c r="A396" s="83" t="s">
        <v>799</v>
      </c>
      <c r="B396" s="84" t="s">
        <v>800</v>
      </c>
      <c r="C396" s="82" t="s">
        <v>799</v>
      </c>
      <c r="D396" s="106">
        <f>D397</f>
        <v>0</v>
      </c>
      <c r="E396" s="106">
        <f>E397</f>
        <v>0</v>
      </c>
      <c r="F396" s="86" t="str">
        <f t="shared" si="8"/>
        <v>-</v>
      </c>
    </row>
    <row r="397" spans="1:6" s="1" customFormat="1" ht="12.75" customHeight="1" x14ac:dyDescent="0.2">
      <c r="A397" s="83" t="s">
        <v>801</v>
      </c>
      <c r="B397" s="84" t="s">
        <v>802</v>
      </c>
      <c r="C397" s="82" t="s">
        <v>801</v>
      </c>
      <c r="D397" s="106">
        <f>SUM(D398:D399)</f>
        <v>0</v>
      </c>
      <c r="E397" s="106">
        <f>SUM(E398:E399)</f>
        <v>0</v>
      </c>
      <c r="F397" s="86" t="str">
        <f t="shared" si="8"/>
        <v>-</v>
      </c>
    </row>
    <row r="398" spans="1:6" s="1" customFormat="1" ht="12.75" customHeight="1" x14ac:dyDescent="0.2">
      <c r="A398" s="83" t="s">
        <v>803</v>
      </c>
      <c r="B398" s="84" t="s">
        <v>731</v>
      </c>
      <c r="C398" s="82" t="s">
        <v>803</v>
      </c>
      <c r="D398" s="85">
        <v>0</v>
      </c>
      <c r="E398" s="85">
        <v>0</v>
      </c>
      <c r="F398" s="86" t="str">
        <f t="shared" si="8"/>
        <v>-</v>
      </c>
    </row>
    <row r="399" spans="1:6" s="1" customFormat="1" ht="12.75" customHeight="1" x14ac:dyDescent="0.2">
      <c r="A399" s="83" t="s">
        <v>804</v>
      </c>
      <c r="B399" s="84" t="s">
        <v>733</v>
      </c>
      <c r="C399" s="82" t="s">
        <v>804</v>
      </c>
      <c r="D399" s="85">
        <v>0</v>
      </c>
      <c r="E399" s="85">
        <v>0</v>
      </c>
      <c r="F399" s="86" t="str">
        <f t="shared" si="8"/>
        <v>-</v>
      </c>
    </row>
    <row r="400" spans="1:6" s="1" customFormat="1" ht="12.75" customHeight="1" x14ac:dyDescent="0.2">
      <c r="A400" s="83" t="s">
        <v>805</v>
      </c>
      <c r="B400" s="84" t="s">
        <v>806</v>
      </c>
      <c r="C400" s="82" t="s">
        <v>805</v>
      </c>
      <c r="D400" s="106">
        <f>D401</f>
        <v>0</v>
      </c>
      <c r="E400" s="106">
        <f>E401</f>
        <v>0</v>
      </c>
      <c r="F400" s="86" t="str">
        <f t="shared" si="8"/>
        <v>-</v>
      </c>
    </row>
    <row r="401" spans="1:6" s="1" customFormat="1" ht="12.75" customHeight="1" x14ac:dyDescent="0.2">
      <c r="A401" s="83" t="s">
        <v>807</v>
      </c>
      <c r="B401" s="84" t="s">
        <v>808</v>
      </c>
      <c r="C401" s="82" t="s">
        <v>807</v>
      </c>
      <c r="D401" s="85">
        <v>0</v>
      </c>
      <c r="E401" s="85">
        <v>0</v>
      </c>
      <c r="F401" s="86" t="str">
        <f t="shared" si="8"/>
        <v>-</v>
      </c>
    </row>
    <row r="402" spans="1:6" s="1" customFormat="1" ht="12.75" customHeight="1" x14ac:dyDescent="0.2">
      <c r="A402" s="83" t="s">
        <v>809</v>
      </c>
      <c r="B402" s="84" t="s">
        <v>810</v>
      </c>
      <c r="C402" s="82" t="s">
        <v>809</v>
      </c>
      <c r="D402" s="106">
        <f>SUM(D403:D406)</f>
        <v>2707.55</v>
      </c>
      <c r="E402" s="106">
        <f>SUM(E403:E406)</f>
        <v>17833.54</v>
      </c>
      <c r="F402" s="86">
        <f t="shared" si="8"/>
        <v>658.65967387490537</v>
      </c>
    </row>
    <row r="403" spans="1:6" s="1" customFormat="1" ht="12.75" customHeight="1" x14ac:dyDescent="0.2">
      <c r="A403" s="83" t="s">
        <v>811</v>
      </c>
      <c r="B403" s="84" t="s">
        <v>812</v>
      </c>
      <c r="C403" s="82" t="s">
        <v>811</v>
      </c>
      <c r="D403" s="85">
        <v>2707.55</v>
      </c>
      <c r="E403" s="85">
        <v>17833.54</v>
      </c>
      <c r="F403" s="86">
        <f t="shared" si="8"/>
        <v>658.65967387490537</v>
      </c>
    </row>
    <row r="404" spans="1:6" s="1" customFormat="1" ht="12.75" customHeight="1" x14ac:dyDescent="0.2">
      <c r="A404" s="83" t="s">
        <v>813</v>
      </c>
      <c r="B404" s="84" t="s">
        <v>814</v>
      </c>
      <c r="C404" s="82" t="s">
        <v>813</v>
      </c>
      <c r="D404" s="85">
        <v>0</v>
      </c>
      <c r="E404" s="85">
        <v>0</v>
      </c>
      <c r="F404" s="86" t="str">
        <f t="shared" si="8"/>
        <v>-</v>
      </c>
    </row>
    <row r="405" spans="1:6" s="1" customFormat="1" ht="12.75" customHeight="1" x14ac:dyDescent="0.2">
      <c r="A405" s="83" t="s">
        <v>815</v>
      </c>
      <c r="B405" s="84" t="s">
        <v>816</v>
      </c>
      <c r="C405" s="82" t="s">
        <v>815</v>
      </c>
      <c r="D405" s="85">
        <v>0</v>
      </c>
      <c r="E405" s="85">
        <v>0</v>
      </c>
      <c r="F405" s="86" t="str">
        <f t="shared" si="8"/>
        <v>-</v>
      </c>
    </row>
    <row r="406" spans="1:6" s="1" customFormat="1" ht="12.75" customHeight="1" x14ac:dyDescent="0.2">
      <c r="A406" s="83" t="s">
        <v>817</v>
      </c>
      <c r="B406" s="84" t="s">
        <v>818</v>
      </c>
      <c r="C406" s="82" t="s">
        <v>817</v>
      </c>
      <c r="D406" s="85">
        <v>0</v>
      </c>
      <c r="E406" s="85">
        <v>0</v>
      </c>
      <c r="F406" s="86" t="str">
        <f t="shared" si="8"/>
        <v>-</v>
      </c>
    </row>
    <row r="407" spans="1:6" s="1" customFormat="1" ht="12.75" customHeight="1" x14ac:dyDescent="0.2">
      <c r="A407" s="83"/>
      <c r="B407" s="84" t="s">
        <v>819</v>
      </c>
      <c r="C407" s="82" t="s">
        <v>820</v>
      </c>
      <c r="D407" s="106">
        <f>IF(D298&gt;=D350,D298-D350,0)</f>
        <v>0</v>
      </c>
      <c r="E407" s="106">
        <f>IF(E298&gt;=E350,E298-E350,0)</f>
        <v>0</v>
      </c>
      <c r="F407" s="86" t="str">
        <f t="shared" si="8"/>
        <v>-</v>
      </c>
    </row>
    <row r="408" spans="1:6" s="1" customFormat="1" ht="12.75" customHeight="1" x14ac:dyDescent="0.2">
      <c r="A408" s="83"/>
      <c r="B408" s="84" t="s">
        <v>821</v>
      </c>
      <c r="C408" s="82" t="s">
        <v>822</v>
      </c>
      <c r="D408" s="106">
        <f>IF(D350&gt;=D298,D350-D298,0)</f>
        <v>221488.43000000002</v>
      </c>
      <c r="E408" s="106">
        <f>IF(E350&gt;=E298,E350-E298,0)</f>
        <v>192228.64</v>
      </c>
      <c r="F408" s="86">
        <f t="shared" si="8"/>
        <v>86.789472479442836</v>
      </c>
    </row>
    <row r="409" spans="1:6" s="1" customFormat="1" ht="12.75" customHeight="1" x14ac:dyDescent="0.2">
      <c r="A409" s="83" t="s">
        <v>823</v>
      </c>
      <c r="B409" s="84" t="s">
        <v>824</v>
      </c>
      <c r="C409" s="82" t="s">
        <v>823</v>
      </c>
      <c r="D409" s="85">
        <v>0</v>
      </c>
      <c r="E409" s="85">
        <v>0</v>
      </c>
      <c r="F409" s="86" t="str">
        <f t="shared" si="8"/>
        <v>-</v>
      </c>
    </row>
    <row r="410" spans="1:6" s="1" customFormat="1" ht="12.75" customHeight="1" x14ac:dyDescent="0.2">
      <c r="A410" s="83" t="s">
        <v>825</v>
      </c>
      <c r="B410" s="84" t="s">
        <v>826</v>
      </c>
      <c r="C410" s="82" t="s">
        <v>825</v>
      </c>
      <c r="D410" s="85">
        <v>2052898.15</v>
      </c>
      <c r="E410" s="85">
        <v>2274949.29</v>
      </c>
      <c r="F410" s="86">
        <f t="shared" si="8"/>
        <v>110.81647133833698</v>
      </c>
    </row>
    <row r="411" spans="1:6" s="1" customFormat="1" ht="12.75" customHeight="1" x14ac:dyDescent="0.2">
      <c r="A411" s="83" t="s">
        <v>827</v>
      </c>
      <c r="B411" s="84" t="s">
        <v>828</v>
      </c>
      <c r="C411" s="82" t="s">
        <v>827</v>
      </c>
      <c r="D411" s="85">
        <v>1951.03</v>
      </c>
      <c r="E411" s="85">
        <v>212.4</v>
      </c>
      <c r="F411" s="86">
        <f t="shared" si="8"/>
        <v>10.886557356883287</v>
      </c>
    </row>
    <row r="412" spans="1:6" s="1" customFormat="1" ht="12.75" customHeight="1" x14ac:dyDescent="0.2">
      <c r="A412" s="83"/>
      <c r="B412" s="84" t="s">
        <v>829</v>
      </c>
      <c r="C412" s="82" t="s">
        <v>830</v>
      </c>
      <c r="D412" s="106">
        <f>D6+D298</f>
        <v>835475.5199999999</v>
      </c>
      <c r="E412" s="106">
        <f>E6+E298</f>
        <v>2076067.3699999999</v>
      </c>
      <c r="F412" s="86">
        <f t="shared" si="8"/>
        <v>248.48931181131437</v>
      </c>
    </row>
    <row r="413" spans="1:6" s="1" customFormat="1" ht="12.75" customHeight="1" x14ac:dyDescent="0.2">
      <c r="A413" s="83"/>
      <c r="B413" s="84" t="s">
        <v>831</v>
      </c>
      <c r="C413" s="82" t="s">
        <v>832</v>
      </c>
      <c r="D413" s="106">
        <f>D289+D350</f>
        <v>740345.19000000006</v>
      </c>
      <c r="E413" s="106">
        <f>E289+E350</f>
        <v>1373867.35</v>
      </c>
      <c r="F413" s="86">
        <f t="shared" si="8"/>
        <v>185.5711860571418</v>
      </c>
    </row>
    <row r="414" spans="1:6" s="1" customFormat="1" ht="12.75" customHeight="1" x14ac:dyDescent="0.2">
      <c r="A414" s="83"/>
      <c r="B414" s="84" t="s">
        <v>833</v>
      </c>
      <c r="C414" s="82" t="s">
        <v>834</v>
      </c>
      <c r="D414" s="106">
        <f>IF(D412&gt;=D413,D412-D413,0)</f>
        <v>95130.329999999842</v>
      </c>
      <c r="E414" s="106">
        <f>IF(E412&gt;=E413,E412-E413,0)</f>
        <v>702200.01999999979</v>
      </c>
      <c r="F414" s="86">
        <f t="shared" si="8"/>
        <v>738.14525819473238</v>
      </c>
    </row>
    <row r="415" spans="1:6" s="1" customFormat="1" ht="12.75" customHeight="1" x14ac:dyDescent="0.2">
      <c r="A415" s="83"/>
      <c r="B415" s="84" t="s">
        <v>835</v>
      </c>
      <c r="C415" s="82" t="s">
        <v>836</v>
      </c>
      <c r="D415" s="106">
        <f>IF(D413&gt;=D412,D413-D412,0)</f>
        <v>0</v>
      </c>
      <c r="E415" s="106">
        <f>IF(E413&gt;=E412,E413-E412,0)</f>
        <v>0</v>
      </c>
      <c r="F415" s="86" t="str">
        <f t="shared" si="8"/>
        <v>-</v>
      </c>
    </row>
    <row r="416" spans="1:6" s="1" customFormat="1" ht="12.75" customHeight="1" x14ac:dyDescent="0.2">
      <c r="A416" s="116" t="s">
        <v>837</v>
      </c>
      <c r="B416" s="107" t="s">
        <v>838</v>
      </c>
      <c r="C416" s="117" t="s">
        <v>839</v>
      </c>
      <c r="D416" s="106">
        <f>IF(D292-D293+D409-D410&gt;=0,D292-D293+D409-D410,0)</f>
        <v>0</v>
      </c>
      <c r="E416" s="106">
        <f>IF(E292-E293+E409-E410&gt;=0,E292-E293+E409-E410,0)</f>
        <v>51480.879999999888</v>
      </c>
      <c r="F416" s="86" t="str">
        <f t="shared" si="8"/>
        <v>-</v>
      </c>
    </row>
    <row r="417" spans="1:6" s="1" customFormat="1" ht="12.75" customHeight="1" x14ac:dyDescent="0.2">
      <c r="A417" s="116" t="s">
        <v>837</v>
      </c>
      <c r="B417" s="84" t="s">
        <v>840</v>
      </c>
      <c r="C417" s="117" t="s">
        <v>841</v>
      </c>
      <c r="D417" s="106">
        <f>IF(D293-D292+D410-D409&gt;=0,D293-D292+D410-D409,0)</f>
        <v>43368.09999999986</v>
      </c>
      <c r="E417" s="106">
        <f>IF(E293-E292+E410-E409&gt;=0,E293-E292+E410-E409,0)</f>
        <v>0</v>
      </c>
      <c r="F417" s="86">
        <f t="shared" si="8"/>
        <v>0</v>
      </c>
    </row>
    <row r="418" spans="1:6" s="1" customFormat="1" ht="12.75" customHeight="1" x14ac:dyDescent="0.2">
      <c r="A418" s="110" t="s">
        <v>842</v>
      </c>
      <c r="B418" s="111" t="s">
        <v>843</v>
      </c>
      <c r="C418" s="112" t="s">
        <v>844</v>
      </c>
      <c r="D418" s="118">
        <f>D294+D411</f>
        <v>155160.47</v>
      </c>
      <c r="E418" s="118">
        <f>E294+E411</f>
        <v>350756.68000000005</v>
      </c>
      <c r="F418" s="114">
        <f t="shared" si="8"/>
        <v>226.06059391286971</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84" t="s">
        <v>847</v>
      </c>
      <c r="C420" s="82" t="s">
        <v>846</v>
      </c>
      <c r="D420" s="106">
        <f>D421+D459+D472+D484+D515</f>
        <v>0</v>
      </c>
      <c r="E420" s="106">
        <f>E421+E459+E472+E484+E515</f>
        <v>0</v>
      </c>
      <c r="F420" s="86" t="str">
        <f t="shared" ref="F420:F483" si="9">IF(D420&lt;&gt;0,IF(E420/D420&gt;=100,"&gt;&gt;100",E420/D420*100),"-")</f>
        <v>-</v>
      </c>
    </row>
    <row r="421" spans="1:6" s="1" customFormat="1" ht="24" customHeight="1" x14ac:dyDescent="0.2">
      <c r="A421" s="83" t="s">
        <v>848</v>
      </c>
      <c r="B421" s="107" t="s">
        <v>849</v>
      </c>
      <c r="C421" s="82" t="s">
        <v>848</v>
      </c>
      <c r="D421" s="106">
        <f>D422+D427+D430+D434+D435+D442+D447+D455</f>
        <v>0</v>
      </c>
      <c r="E421" s="106">
        <f>E422+E427+E430+E434+E435+E442+E447+E455</f>
        <v>0</v>
      </c>
      <c r="F421" s="86" t="str">
        <f t="shared" si="9"/>
        <v>-</v>
      </c>
    </row>
    <row r="422" spans="1:6" s="1" customFormat="1" ht="24" customHeight="1" x14ac:dyDescent="0.2">
      <c r="A422" s="83" t="s">
        <v>850</v>
      </c>
      <c r="B422" s="84" t="s">
        <v>851</v>
      </c>
      <c r="C422" s="82" t="s">
        <v>850</v>
      </c>
      <c r="D422" s="106">
        <f>SUM(D423:D426)</f>
        <v>0</v>
      </c>
      <c r="E422" s="106">
        <f>SUM(E423:E426)</f>
        <v>0</v>
      </c>
      <c r="F422" s="86" t="str">
        <f t="shared" si="9"/>
        <v>-</v>
      </c>
    </row>
    <row r="423" spans="1:6" s="1" customFormat="1" ht="12.75" customHeight="1" x14ac:dyDescent="0.2">
      <c r="A423" s="83" t="s">
        <v>852</v>
      </c>
      <c r="B423" s="84" t="s">
        <v>853</v>
      </c>
      <c r="C423" s="82" t="s">
        <v>852</v>
      </c>
      <c r="D423" s="85">
        <v>0</v>
      </c>
      <c r="E423" s="85">
        <v>0</v>
      </c>
      <c r="F423" s="86" t="str">
        <f t="shared" si="9"/>
        <v>-</v>
      </c>
    </row>
    <row r="424" spans="1:6" s="1" customFormat="1" ht="12.75" customHeight="1" x14ac:dyDescent="0.2">
      <c r="A424" s="83" t="s">
        <v>854</v>
      </c>
      <c r="B424" s="84" t="s">
        <v>855</v>
      </c>
      <c r="C424" s="82" t="s">
        <v>854</v>
      </c>
      <c r="D424" s="85">
        <v>0</v>
      </c>
      <c r="E424" s="85">
        <v>0</v>
      </c>
      <c r="F424" s="86" t="str">
        <f t="shared" si="9"/>
        <v>-</v>
      </c>
    </row>
    <row r="425" spans="1:6" s="1" customFormat="1" ht="12.75" customHeight="1" x14ac:dyDescent="0.2">
      <c r="A425" s="83" t="s">
        <v>856</v>
      </c>
      <c r="B425" s="84" t="s">
        <v>857</v>
      </c>
      <c r="C425" s="82" t="s">
        <v>856</v>
      </c>
      <c r="D425" s="85">
        <v>0</v>
      </c>
      <c r="E425" s="85">
        <v>0</v>
      </c>
      <c r="F425" s="86" t="str">
        <f t="shared" si="9"/>
        <v>-</v>
      </c>
    </row>
    <row r="426" spans="1:6" s="1" customFormat="1" ht="12.75" customHeight="1" x14ac:dyDescent="0.2">
      <c r="A426" s="83" t="s">
        <v>858</v>
      </c>
      <c r="B426" s="84" t="s">
        <v>859</v>
      </c>
      <c r="C426" s="82" t="s">
        <v>858</v>
      </c>
      <c r="D426" s="85">
        <v>0</v>
      </c>
      <c r="E426" s="85">
        <v>0</v>
      </c>
      <c r="F426" s="86" t="str">
        <f t="shared" si="9"/>
        <v>-</v>
      </c>
    </row>
    <row r="427" spans="1:6" s="1" customFormat="1" ht="24" customHeight="1" x14ac:dyDescent="0.2">
      <c r="A427" s="83" t="s">
        <v>860</v>
      </c>
      <c r="B427" s="84" t="s">
        <v>861</v>
      </c>
      <c r="C427" s="82" t="s">
        <v>860</v>
      </c>
      <c r="D427" s="106">
        <f>SUM(D428:D429)</f>
        <v>0</v>
      </c>
      <c r="E427" s="106">
        <f>SUM(E428:E429)</f>
        <v>0</v>
      </c>
      <c r="F427" s="86" t="str">
        <f t="shared" si="9"/>
        <v>-</v>
      </c>
    </row>
    <row r="428" spans="1:6" s="1" customFormat="1" ht="24" customHeight="1" x14ac:dyDescent="0.2">
      <c r="A428" s="83" t="s">
        <v>862</v>
      </c>
      <c r="B428" s="107" t="s">
        <v>863</v>
      </c>
      <c r="C428" s="82" t="s">
        <v>862</v>
      </c>
      <c r="D428" s="85">
        <v>0</v>
      </c>
      <c r="E428" s="85">
        <v>0</v>
      </c>
      <c r="F428" s="86" t="str">
        <f t="shared" si="9"/>
        <v>-</v>
      </c>
    </row>
    <row r="429" spans="1:6" s="1" customFormat="1" ht="24" customHeight="1" x14ac:dyDescent="0.2">
      <c r="A429" s="83" t="s">
        <v>864</v>
      </c>
      <c r="B429" s="107" t="s">
        <v>865</v>
      </c>
      <c r="C429" s="82" t="s">
        <v>864</v>
      </c>
      <c r="D429" s="85">
        <v>0</v>
      </c>
      <c r="E429" s="85">
        <v>0</v>
      </c>
      <c r="F429" s="86" t="str">
        <f t="shared" si="9"/>
        <v>-</v>
      </c>
    </row>
    <row r="430" spans="1:6" s="1" customFormat="1" ht="24" customHeight="1" x14ac:dyDescent="0.2">
      <c r="A430" s="83" t="s">
        <v>866</v>
      </c>
      <c r="B430" s="84" t="s">
        <v>867</v>
      </c>
      <c r="C430" s="82" t="s">
        <v>866</v>
      </c>
      <c r="D430" s="106">
        <f>SUM(D431:D433)</f>
        <v>0</v>
      </c>
      <c r="E430" s="106">
        <f>SUM(E431:E433)</f>
        <v>0</v>
      </c>
      <c r="F430" s="86" t="str">
        <f t="shared" si="9"/>
        <v>-</v>
      </c>
    </row>
    <row r="431" spans="1:6" s="1" customFormat="1" ht="12.75" customHeight="1" x14ac:dyDescent="0.2">
      <c r="A431" s="83" t="s">
        <v>868</v>
      </c>
      <c r="B431" s="84" t="s">
        <v>869</v>
      </c>
      <c r="C431" s="82" t="s">
        <v>868</v>
      </c>
      <c r="D431" s="85">
        <v>0</v>
      </c>
      <c r="E431" s="85">
        <v>0</v>
      </c>
      <c r="F431" s="86" t="str">
        <f t="shared" si="9"/>
        <v>-</v>
      </c>
    </row>
    <row r="432" spans="1:6" s="1" customFormat="1" ht="12.75" customHeight="1" x14ac:dyDescent="0.2">
      <c r="A432" s="83" t="s">
        <v>870</v>
      </c>
      <c r="B432" s="84" t="s">
        <v>871</v>
      </c>
      <c r="C432" s="82" t="s">
        <v>870</v>
      </c>
      <c r="D432" s="85">
        <v>0</v>
      </c>
      <c r="E432" s="85">
        <v>0</v>
      </c>
      <c r="F432" s="86" t="str">
        <f t="shared" si="9"/>
        <v>-</v>
      </c>
    </row>
    <row r="433" spans="1:6" s="1" customFormat="1" ht="12.75" customHeight="1" x14ac:dyDescent="0.2">
      <c r="A433" s="83" t="s">
        <v>872</v>
      </c>
      <c r="B433" s="84" t="s">
        <v>873</v>
      </c>
      <c r="C433" s="82" t="s">
        <v>872</v>
      </c>
      <c r="D433" s="85">
        <v>0</v>
      </c>
      <c r="E433" s="85">
        <v>0</v>
      </c>
      <c r="F433" s="86" t="str">
        <f t="shared" si="9"/>
        <v>-</v>
      </c>
    </row>
    <row r="434" spans="1:6" s="1" customFormat="1" ht="24" customHeight="1" x14ac:dyDescent="0.2">
      <c r="A434" s="83" t="s">
        <v>874</v>
      </c>
      <c r="B434" s="107" t="s">
        <v>875</v>
      </c>
      <c r="C434" s="82" t="s">
        <v>874</v>
      </c>
      <c r="D434" s="85">
        <v>0</v>
      </c>
      <c r="E434" s="85">
        <v>0</v>
      </c>
      <c r="F434" s="86" t="str">
        <f t="shared" si="9"/>
        <v>-</v>
      </c>
    </row>
    <row r="435" spans="1:6" s="1" customFormat="1" ht="24" customHeight="1" x14ac:dyDescent="0.2">
      <c r="A435" s="83" t="s">
        <v>876</v>
      </c>
      <c r="B435" s="84" t="s">
        <v>877</v>
      </c>
      <c r="C435" s="82" t="s">
        <v>876</v>
      </c>
      <c r="D435" s="106">
        <f>SUM(D436:D441)</f>
        <v>0</v>
      </c>
      <c r="E435" s="106">
        <f>SUM(E436:E441)</f>
        <v>0</v>
      </c>
      <c r="F435" s="86" t="str">
        <f t="shared" si="9"/>
        <v>-</v>
      </c>
    </row>
    <row r="436" spans="1:6" s="1" customFormat="1" ht="12.75" customHeight="1" x14ac:dyDescent="0.2">
      <c r="A436" s="83" t="s">
        <v>878</v>
      </c>
      <c r="B436" s="84" t="s">
        <v>879</v>
      </c>
      <c r="C436" s="82" t="s">
        <v>878</v>
      </c>
      <c r="D436" s="85">
        <v>0</v>
      </c>
      <c r="E436" s="85">
        <v>0</v>
      </c>
      <c r="F436" s="86" t="str">
        <f t="shared" si="9"/>
        <v>-</v>
      </c>
    </row>
    <row r="437" spans="1:6" s="1" customFormat="1" ht="24" customHeight="1" x14ac:dyDescent="0.2">
      <c r="A437" s="83" t="s">
        <v>880</v>
      </c>
      <c r="B437" s="84" t="s">
        <v>881</v>
      </c>
      <c r="C437" s="82" t="s">
        <v>880</v>
      </c>
      <c r="D437" s="85">
        <v>0</v>
      </c>
      <c r="E437" s="85">
        <v>0</v>
      </c>
      <c r="F437" s="86" t="str">
        <f t="shared" si="9"/>
        <v>-</v>
      </c>
    </row>
    <row r="438" spans="1:6" s="1" customFormat="1" ht="24" customHeight="1" x14ac:dyDescent="0.2">
      <c r="A438" s="83" t="s">
        <v>882</v>
      </c>
      <c r="B438" s="84" t="s">
        <v>883</v>
      </c>
      <c r="C438" s="82" t="s">
        <v>882</v>
      </c>
      <c r="D438" s="85">
        <v>0</v>
      </c>
      <c r="E438" s="85">
        <v>0</v>
      </c>
      <c r="F438" s="86" t="str">
        <f t="shared" si="9"/>
        <v>-</v>
      </c>
    </row>
    <row r="439" spans="1:6" s="1" customFormat="1" ht="12.75" customHeight="1" x14ac:dyDescent="0.2">
      <c r="A439" s="83" t="s">
        <v>884</v>
      </c>
      <c r="B439" s="84" t="s">
        <v>885</v>
      </c>
      <c r="C439" s="82" t="s">
        <v>884</v>
      </c>
      <c r="D439" s="85">
        <v>0</v>
      </c>
      <c r="E439" s="85">
        <v>0</v>
      </c>
      <c r="F439" s="86" t="str">
        <f t="shared" si="9"/>
        <v>-</v>
      </c>
    </row>
    <row r="440" spans="1:6" s="1" customFormat="1" ht="12.75" customHeight="1" x14ac:dyDescent="0.2">
      <c r="A440" s="83" t="s">
        <v>886</v>
      </c>
      <c r="B440" s="84" t="s">
        <v>887</v>
      </c>
      <c r="C440" s="82" t="s">
        <v>886</v>
      </c>
      <c r="D440" s="85">
        <v>0</v>
      </c>
      <c r="E440" s="85">
        <v>0</v>
      </c>
      <c r="F440" s="86" t="str">
        <f t="shared" si="9"/>
        <v>-</v>
      </c>
    </row>
    <row r="441" spans="1:6" s="1" customFormat="1" ht="12.75" customHeight="1" x14ac:dyDescent="0.2">
      <c r="A441" s="83" t="s">
        <v>888</v>
      </c>
      <c r="B441" s="84" t="s">
        <v>889</v>
      </c>
      <c r="C441" s="82" t="s">
        <v>888</v>
      </c>
      <c r="D441" s="85">
        <v>0</v>
      </c>
      <c r="E441" s="85">
        <v>0</v>
      </c>
      <c r="F441" s="86" t="str">
        <f t="shared" si="9"/>
        <v>-</v>
      </c>
    </row>
    <row r="442" spans="1:6" s="1" customFormat="1" ht="24" customHeight="1" x14ac:dyDescent="0.2">
      <c r="A442" s="83" t="s">
        <v>890</v>
      </c>
      <c r="B442" s="84" t="s">
        <v>891</v>
      </c>
      <c r="C442" s="82" t="s">
        <v>890</v>
      </c>
      <c r="D442" s="106">
        <f>SUM(D443:D446)</f>
        <v>0</v>
      </c>
      <c r="E442" s="106">
        <f>SUM(E443:E446)</f>
        <v>0</v>
      </c>
      <c r="F442" s="86" t="str">
        <f t="shared" si="9"/>
        <v>-</v>
      </c>
    </row>
    <row r="443" spans="1:6" s="1" customFormat="1" ht="12.75" customHeight="1" x14ac:dyDescent="0.2">
      <c r="A443" s="83" t="s">
        <v>892</v>
      </c>
      <c r="B443" s="84" t="s">
        <v>893</v>
      </c>
      <c r="C443" s="82" t="s">
        <v>892</v>
      </c>
      <c r="D443" s="85">
        <v>0</v>
      </c>
      <c r="E443" s="85">
        <v>0</v>
      </c>
      <c r="F443" s="86" t="str">
        <f t="shared" si="9"/>
        <v>-</v>
      </c>
    </row>
    <row r="444" spans="1:6" s="1" customFormat="1" ht="12.75" customHeight="1" x14ac:dyDescent="0.2">
      <c r="A444" s="83" t="s">
        <v>894</v>
      </c>
      <c r="B444" s="84" t="s">
        <v>895</v>
      </c>
      <c r="C444" s="82" t="s">
        <v>894</v>
      </c>
      <c r="D444" s="85">
        <v>0</v>
      </c>
      <c r="E444" s="85">
        <v>0</v>
      </c>
      <c r="F444" s="86" t="str">
        <f t="shared" si="9"/>
        <v>-</v>
      </c>
    </row>
    <row r="445" spans="1:6" s="1" customFormat="1" ht="12.75" customHeight="1" x14ac:dyDescent="0.2">
      <c r="A445" s="83" t="s">
        <v>896</v>
      </c>
      <c r="B445" s="84" t="s">
        <v>897</v>
      </c>
      <c r="C445" s="82" t="s">
        <v>896</v>
      </c>
      <c r="D445" s="85">
        <v>0</v>
      </c>
      <c r="E445" s="85">
        <v>0</v>
      </c>
      <c r="F445" s="86" t="str">
        <f t="shared" si="9"/>
        <v>-</v>
      </c>
    </row>
    <row r="446" spans="1:6" s="1" customFormat="1" ht="12.75" customHeight="1" x14ac:dyDescent="0.2">
      <c r="A446" s="83" t="s">
        <v>898</v>
      </c>
      <c r="B446" s="84" t="s">
        <v>899</v>
      </c>
      <c r="C446" s="82" t="s">
        <v>898</v>
      </c>
      <c r="D446" s="85">
        <v>0</v>
      </c>
      <c r="E446" s="85">
        <v>0</v>
      </c>
      <c r="F446" s="86" t="str">
        <f t="shared" si="9"/>
        <v>-</v>
      </c>
    </row>
    <row r="447" spans="1:6" s="1" customFormat="1" ht="12.75" customHeight="1" x14ac:dyDescent="0.2">
      <c r="A447" s="83" t="s">
        <v>900</v>
      </c>
      <c r="B447" s="84" t="s">
        <v>901</v>
      </c>
      <c r="C447" s="82" t="s">
        <v>900</v>
      </c>
      <c r="D447" s="106">
        <f>SUM(D448:D454)</f>
        <v>0</v>
      </c>
      <c r="E447" s="106">
        <f>SUM(E448:E454)</f>
        <v>0</v>
      </c>
      <c r="F447" s="86" t="str">
        <f t="shared" si="9"/>
        <v>-</v>
      </c>
    </row>
    <row r="448" spans="1:6" s="1" customFormat="1" ht="12.75" customHeight="1" x14ac:dyDescent="0.2">
      <c r="A448" s="83" t="s">
        <v>902</v>
      </c>
      <c r="B448" s="84" t="s">
        <v>903</v>
      </c>
      <c r="C448" s="82" t="s">
        <v>902</v>
      </c>
      <c r="D448" s="85">
        <v>0</v>
      </c>
      <c r="E448" s="85">
        <v>0</v>
      </c>
      <c r="F448" s="86" t="str">
        <f t="shared" si="9"/>
        <v>-</v>
      </c>
    </row>
    <row r="449" spans="1:6" s="1" customFormat="1" ht="12.75" customHeight="1" x14ac:dyDescent="0.2">
      <c r="A449" s="83" t="s">
        <v>904</v>
      </c>
      <c r="B449" s="84" t="s">
        <v>905</v>
      </c>
      <c r="C449" s="82" t="s">
        <v>904</v>
      </c>
      <c r="D449" s="85">
        <v>0</v>
      </c>
      <c r="E449" s="85">
        <v>0</v>
      </c>
      <c r="F449" s="86" t="str">
        <f t="shared" si="9"/>
        <v>-</v>
      </c>
    </row>
    <row r="450" spans="1:6" s="1" customFormat="1" ht="12.75" customHeight="1" x14ac:dyDescent="0.2">
      <c r="A450" s="83" t="s">
        <v>906</v>
      </c>
      <c r="B450" s="84" t="s">
        <v>907</v>
      </c>
      <c r="C450" s="82" t="s">
        <v>906</v>
      </c>
      <c r="D450" s="85">
        <v>0</v>
      </c>
      <c r="E450" s="85">
        <v>0</v>
      </c>
      <c r="F450" s="86" t="str">
        <f t="shared" si="9"/>
        <v>-</v>
      </c>
    </row>
    <row r="451" spans="1:6" s="1" customFormat="1" ht="12.75" customHeight="1" x14ac:dyDescent="0.2">
      <c r="A451" s="83" t="s">
        <v>908</v>
      </c>
      <c r="B451" s="84" t="s">
        <v>909</v>
      </c>
      <c r="C451" s="82" t="s">
        <v>908</v>
      </c>
      <c r="D451" s="85">
        <v>0</v>
      </c>
      <c r="E451" s="85">
        <v>0</v>
      </c>
      <c r="F451" s="86" t="str">
        <f t="shared" si="9"/>
        <v>-</v>
      </c>
    </row>
    <row r="452" spans="1:6" s="1" customFormat="1" ht="12.75" customHeight="1" x14ac:dyDescent="0.2">
      <c r="A452" s="83" t="s">
        <v>910</v>
      </c>
      <c r="B452" s="84" t="s">
        <v>911</v>
      </c>
      <c r="C452" s="82" t="s">
        <v>910</v>
      </c>
      <c r="D452" s="85">
        <v>0</v>
      </c>
      <c r="E452" s="85">
        <v>0</v>
      </c>
      <c r="F452" s="86" t="str">
        <f t="shared" si="9"/>
        <v>-</v>
      </c>
    </row>
    <row r="453" spans="1:6" s="1" customFormat="1" ht="24" customHeight="1" x14ac:dyDescent="0.2">
      <c r="A453" s="83" t="s">
        <v>912</v>
      </c>
      <c r="B453" s="84" t="s">
        <v>913</v>
      </c>
      <c r="C453" s="82" t="s">
        <v>912</v>
      </c>
      <c r="D453" s="85">
        <v>0</v>
      </c>
      <c r="E453" s="85">
        <v>0</v>
      </c>
      <c r="F453" s="86" t="str">
        <f t="shared" si="9"/>
        <v>-</v>
      </c>
    </row>
    <row r="454" spans="1:6" s="1" customFormat="1" ht="24" customHeight="1" x14ac:dyDescent="0.2">
      <c r="A454" s="83" t="s">
        <v>914</v>
      </c>
      <c r="B454" s="107" t="s">
        <v>915</v>
      </c>
      <c r="C454" s="82" t="s">
        <v>914</v>
      </c>
      <c r="D454" s="85">
        <v>0</v>
      </c>
      <c r="E454" s="85">
        <v>0</v>
      </c>
      <c r="F454" s="86" t="str">
        <f t="shared" si="9"/>
        <v>-</v>
      </c>
    </row>
    <row r="455" spans="1:6" s="1" customFormat="1" ht="12.75" customHeight="1" x14ac:dyDescent="0.2">
      <c r="A455" s="83" t="s">
        <v>916</v>
      </c>
      <c r="B455" s="107" t="s">
        <v>917</v>
      </c>
      <c r="C455" s="82" t="s">
        <v>916</v>
      </c>
      <c r="D455" s="106">
        <f>SUM(D456:D458)</f>
        <v>0</v>
      </c>
      <c r="E455" s="106">
        <f>SUM(E456:E458)</f>
        <v>0</v>
      </c>
      <c r="F455" s="86" t="str">
        <f t="shared" si="9"/>
        <v>-</v>
      </c>
    </row>
    <row r="456" spans="1:6" s="1" customFormat="1" ht="24" customHeight="1" x14ac:dyDescent="0.2">
      <c r="A456" s="83" t="s">
        <v>918</v>
      </c>
      <c r="B456" s="107" t="s">
        <v>919</v>
      </c>
      <c r="C456" s="82" t="s">
        <v>918</v>
      </c>
      <c r="D456" s="85">
        <v>0</v>
      </c>
      <c r="E456" s="85">
        <v>0</v>
      </c>
      <c r="F456" s="86" t="str">
        <f t="shared" si="9"/>
        <v>-</v>
      </c>
    </row>
    <row r="457" spans="1:6" s="1" customFormat="1" ht="24" customHeight="1" x14ac:dyDescent="0.2">
      <c r="A457" s="83" t="s">
        <v>920</v>
      </c>
      <c r="B457" s="107" t="s">
        <v>921</v>
      </c>
      <c r="C457" s="82" t="s">
        <v>920</v>
      </c>
      <c r="D457" s="85">
        <v>0</v>
      </c>
      <c r="E457" s="85">
        <v>0</v>
      </c>
      <c r="F457" s="86" t="str">
        <f t="shared" si="9"/>
        <v>-</v>
      </c>
    </row>
    <row r="458" spans="1:6" s="1" customFormat="1" ht="12.75" customHeight="1" x14ac:dyDescent="0.2">
      <c r="A458" s="83" t="s">
        <v>922</v>
      </c>
      <c r="B458" s="107" t="s">
        <v>923</v>
      </c>
      <c r="C458" s="82" t="s">
        <v>922</v>
      </c>
      <c r="D458" s="85">
        <v>0</v>
      </c>
      <c r="E458" s="85">
        <v>0</v>
      </c>
      <c r="F458" s="86" t="str">
        <f t="shared" si="9"/>
        <v>-</v>
      </c>
    </row>
    <row r="459" spans="1:6" s="1" customFormat="1" ht="12.75" customHeight="1" x14ac:dyDescent="0.2">
      <c r="A459" s="83" t="s">
        <v>924</v>
      </c>
      <c r="B459" s="84" t="s">
        <v>925</v>
      </c>
      <c r="C459" s="82" t="s">
        <v>924</v>
      </c>
      <c r="D459" s="106">
        <f>D460+D463+D466+D469</f>
        <v>0</v>
      </c>
      <c r="E459" s="106">
        <f>E460+E463+E466+E469</f>
        <v>0</v>
      </c>
      <c r="F459" s="86" t="str">
        <f t="shared" si="9"/>
        <v>-</v>
      </c>
    </row>
    <row r="460" spans="1:6" s="1" customFormat="1" ht="12.75" customHeight="1" x14ac:dyDescent="0.2">
      <c r="A460" s="83" t="s">
        <v>926</v>
      </c>
      <c r="B460" s="84" t="s">
        <v>927</v>
      </c>
      <c r="C460" s="82" t="s">
        <v>926</v>
      </c>
      <c r="D460" s="106">
        <f>SUM(D461:D462)</f>
        <v>0</v>
      </c>
      <c r="E460" s="106">
        <f>SUM(E461:E462)</f>
        <v>0</v>
      </c>
      <c r="F460" s="86" t="str">
        <f t="shared" si="9"/>
        <v>-</v>
      </c>
    </row>
    <row r="461" spans="1:6" s="1" customFormat="1" ht="12.75" customHeight="1" x14ac:dyDescent="0.2">
      <c r="A461" s="83" t="s">
        <v>928</v>
      </c>
      <c r="B461" s="84" t="s">
        <v>929</v>
      </c>
      <c r="C461" s="82" t="s">
        <v>928</v>
      </c>
      <c r="D461" s="85">
        <v>0</v>
      </c>
      <c r="E461" s="85">
        <v>0</v>
      </c>
      <c r="F461" s="86" t="str">
        <f t="shared" si="9"/>
        <v>-</v>
      </c>
    </row>
    <row r="462" spans="1:6" s="1" customFormat="1" ht="12.75" customHeight="1" x14ac:dyDescent="0.2">
      <c r="A462" s="83" t="s">
        <v>930</v>
      </c>
      <c r="B462" s="84" t="s">
        <v>931</v>
      </c>
      <c r="C462" s="82" t="s">
        <v>930</v>
      </c>
      <c r="D462" s="85">
        <v>0</v>
      </c>
      <c r="E462" s="85">
        <v>0</v>
      </c>
      <c r="F462" s="86" t="str">
        <f t="shared" si="9"/>
        <v>-</v>
      </c>
    </row>
    <row r="463" spans="1:6" s="1" customFormat="1" ht="12.75" customHeight="1" x14ac:dyDescent="0.2">
      <c r="A463" s="83" t="s">
        <v>932</v>
      </c>
      <c r="B463" s="84" t="s">
        <v>933</v>
      </c>
      <c r="C463" s="82" t="s">
        <v>932</v>
      </c>
      <c r="D463" s="106">
        <f>SUM(D464:D465)</f>
        <v>0</v>
      </c>
      <c r="E463" s="106">
        <f>SUM(E464:E465)</f>
        <v>0</v>
      </c>
      <c r="F463" s="86" t="str">
        <f t="shared" si="9"/>
        <v>-</v>
      </c>
    </row>
    <row r="464" spans="1:6" s="1" customFormat="1" ht="12.75" customHeight="1" x14ac:dyDescent="0.2">
      <c r="A464" s="83" t="s">
        <v>934</v>
      </c>
      <c r="B464" s="84" t="s">
        <v>935</v>
      </c>
      <c r="C464" s="82" t="s">
        <v>934</v>
      </c>
      <c r="D464" s="85">
        <v>0</v>
      </c>
      <c r="E464" s="85">
        <v>0</v>
      </c>
      <c r="F464" s="86" t="str">
        <f t="shared" si="9"/>
        <v>-</v>
      </c>
    </row>
    <row r="465" spans="1:6" s="1" customFormat="1" ht="12.75" customHeight="1" x14ac:dyDescent="0.2">
      <c r="A465" s="83" t="s">
        <v>936</v>
      </c>
      <c r="B465" s="84" t="s">
        <v>937</v>
      </c>
      <c r="C465" s="82" t="s">
        <v>936</v>
      </c>
      <c r="D465" s="85">
        <v>0</v>
      </c>
      <c r="E465" s="85">
        <v>0</v>
      </c>
      <c r="F465" s="86" t="str">
        <f t="shared" si="9"/>
        <v>-</v>
      </c>
    </row>
    <row r="466" spans="1:6" s="1" customFormat="1" ht="12.75" customHeight="1" x14ac:dyDescent="0.2">
      <c r="A466" s="83" t="s">
        <v>938</v>
      </c>
      <c r="B466" s="84" t="s">
        <v>939</v>
      </c>
      <c r="C466" s="82" t="s">
        <v>938</v>
      </c>
      <c r="D466" s="106">
        <f>SUM(D467:D468)</f>
        <v>0</v>
      </c>
      <c r="E466" s="106">
        <f>SUM(E467:E468)</f>
        <v>0</v>
      </c>
      <c r="F466" s="86" t="str">
        <f t="shared" si="9"/>
        <v>-</v>
      </c>
    </row>
    <row r="467" spans="1:6" s="1" customFormat="1" ht="12.75" customHeight="1" x14ac:dyDescent="0.2">
      <c r="A467" s="83" t="s">
        <v>940</v>
      </c>
      <c r="B467" s="84" t="s">
        <v>941</v>
      </c>
      <c r="C467" s="82" t="s">
        <v>940</v>
      </c>
      <c r="D467" s="85">
        <v>0</v>
      </c>
      <c r="E467" s="85">
        <v>0</v>
      </c>
      <c r="F467" s="86" t="str">
        <f t="shared" si="9"/>
        <v>-</v>
      </c>
    </row>
    <row r="468" spans="1:6" s="1" customFormat="1" ht="12.75" customHeight="1" x14ac:dyDescent="0.2">
      <c r="A468" s="83" t="s">
        <v>942</v>
      </c>
      <c r="B468" s="84" t="s">
        <v>943</v>
      </c>
      <c r="C468" s="82" t="s">
        <v>942</v>
      </c>
      <c r="D468" s="85">
        <v>0</v>
      </c>
      <c r="E468" s="85">
        <v>0</v>
      </c>
      <c r="F468" s="86" t="str">
        <f t="shared" si="9"/>
        <v>-</v>
      </c>
    </row>
    <row r="469" spans="1:6" s="1" customFormat="1" ht="12.75" customHeight="1" x14ac:dyDescent="0.2">
      <c r="A469" s="83" t="s">
        <v>944</v>
      </c>
      <c r="B469" s="84" t="s">
        <v>945</v>
      </c>
      <c r="C469" s="82" t="s">
        <v>944</v>
      </c>
      <c r="D469" s="106">
        <f>SUM(D470:D471)</f>
        <v>0</v>
      </c>
      <c r="E469" s="106">
        <f>SUM(E470:E471)</f>
        <v>0</v>
      </c>
      <c r="F469" s="86" t="str">
        <f t="shared" si="9"/>
        <v>-</v>
      </c>
    </row>
    <row r="470" spans="1:6" s="1" customFormat="1" ht="12.75" customHeight="1" x14ac:dyDescent="0.2">
      <c r="A470" s="83" t="s">
        <v>946</v>
      </c>
      <c r="B470" s="84" t="s">
        <v>947</v>
      </c>
      <c r="C470" s="82" t="s">
        <v>946</v>
      </c>
      <c r="D470" s="85">
        <v>0</v>
      </c>
      <c r="E470" s="85">
        <v>0</v>
      </c>
      <c r="F470" s="86" t="str">
        <f t="shared" si="9"/>
        <v>-</v>
      </c>
    </row>
    <row r="471" spans="1:6" s="1" customFormat="1" ht="12.75" customHeight="1" x14ac:dyDescent="0.2">
      <c r="A471" s="83" t="s">
        <v>948</v>
      </c>
      <c r="B471" s="84" t="s">
        <v>949</v>
      </c>
      <c r="C471" s="82" t="s">
        <v>948</v>
      </c>
      <c r="D471" s="85">
        <v>0</v>
      </c>
      <c r="E471" s="85">
        <v>0</v>
      </c>
      <c r="F471" s="86" t="str">
        <f t="shared" si="9"/>
        <v>-</v>
      </c>
    </row>
    <row r="472" spans="1:6" s="1" customFormat="1" ht="12.75" customHeight="1" x14ac:dyDescent="0.2">
      <c r="A472" s="83" t="s">
        <v>950</v>
      </c>
      <c r="B472" s="84" t="s">
        <v>951</v>
      </c>
      <c r="C472" s="82" t="s">
        <v>950</v>
      </c>
      <c r="D472" s="106">
        <f>D473+D477+D478+D481</f>
        <v>0</v>
      </c>
      <c r="E472" s="106">
        <f>E473+E477+E478+E481</f>
        <v>0</v>
      </c>
      <c r="F472" s="86" t="str">
        <f t="shared" si="9"/>
        <v>-</v>
      </c>
    </row>
    <row r="473" spans="1:6" s="1" customFormat="1" ht="24" customHeight="1" x14ac:dyDescent="0.2">
      <c r="A473" s="83" t="s">
        <v>952</v>
      </c>
      <c r="B473" s="84" t="s">
        <v>953</v>
      </c>
      <c r="C473" s="82" t="s">
        <v>952</v>
      </c>
      <c r="D473" s="106">
        <f>SUM(D474:D476)</f>
        <v>0</v>
      </c>
      <c r="E473" s="106">
        <f>SUM(E474:E476)</f>
        <v>0</v>
      </c>
      <c r="F473" s="86" t="str">
        <f t="shared" si="9"/>
        <v>-</v>
      </c>
    </row>
    <row r="474" spans="1:6" s="1" customFormat="1" ht="12.75" customHeight="1" x14ac:dyDescent="0.2">
      <c r="A474" s="83" t="s">
        <v>954</v>
      </c>
      <c r="B474" s="84" t="s">
        <v>955</v>
      </c>
      <c r="C474" s="82" t="s">
        <v>954</v>
      </c>
      <c r="D474" s="85">
        <v>0</v>
      </c>
      <c r="E474" s="85">
        <v>0</v>
      </c>
      <c r="F474" s="86" t="str">
        <f t="shared" si="9"/>
        <v>-</v>
      </c>
    </row>
    <row r="475" spans="1:6" s="1" customFormat="1" ht="12.75" customHeight="1" x14ac:dyDescent="0.2">
      <c r="A475" s="83" t="s">
        <v>956</v>
      </c>
      <c r="B475" s="84" t="s">
        <v>957</v>
      </c>
      <c r="C475" s="82" t="s">
        <v>956</v>
      </c>
      <c r="D475" s="85">
        <v>0</v>
      </c>
      <c r="E475" s="85">
        <v>0</v>
      </c>
      <c r="F475" s="86" t="str">
        <f t="shared" si="9"/>
        <v>-</v>
      </c>
    </row>
    <row r="476" spans="1:6" s="1" customFormat="1" ht="12.75" customHeight="1" x14ac:dyDescent="0.2">
      <c r="A476" s="83" t="s">
        <v>958</v>
      </c>
      <c r="B476" s="84" t="s">
        <v>959</v>
      </c>
      <c r="C476" s="82" t="s">
        <v>958</v>
      </c>
      <c r="D476" s="85">
        <v>0</v>
      </c>
      <c r="E476" s="85">
        <v>0</v>
      </c>
      <c r="F476" s="86" t="str">
        <f t="shared" si="9"/>
        <v>-</v>
      </c>
    </row>
    <row r="477" spans="1:6" s="1" customFormat="1" ht="24" customHeight="1" x14ac:dyDescent="0.2">
      <c r="A477" s="83" t="s">
        <v>960</v>
      </c>
      <c r="B477" s="107" t="s">
        <v>961</v>
      </c>
      <c r="C477" s="82" t="s">
        <v>960</v>
      </c>
      <c r="D477" s="85">
        <v>0</v>
      </c>
      <c r="E477" s="85">
        <v>0</v>
      </c>
      <c r="F477" s="86" t="str">
        <f t="shared" si="9"/>
        <v>-</v>
      </c>
    </row>
    <row r="478" spans="1:6" s="1" customFormat="1" ht="24" customHeight="1" x14ac:dyDescent="0.2">
      <c r="A478" s="83" t="s">
        <v>962</v>
      </c>
      <c r="B478" s="84" t="s">
        <v>963</v>
      </c>
      <c r="C478" s="82" t="s">
        <v>962</v>
      </c>
      <c r="D478" s="106">
        <f>SUM(D479:D480)</f>
        <v>0</v>
      </c>
      <c r="E478" s="106">
        <f>SUM(E479:E480)</f>
        <v>0</v>
      </c>
      <c r="F478" s="86" t="str">
        <f t="shared" si="9"/>
        <v>-</v>
      </c>
    </row>
    <row r="479" spans="1:6" s="1" customFormat="1" ht="24" customHeight="1" x14ac:dyDescent="0.2">
      <c r="A479" s="83" t="s">
        <v>964</v>
      </c>
      <c r="B479" s="107" t="s">
        <v>965</v>
      </c>
      <c r="C479" s="82" t="s">
        <v>964</v>
      </c>
      <c r="D479" s="85">
        <v>0</v>
      </c>
      <c r="E479" s="85">
        <v>0</v>
      </c>
      <c r="F479" s="86" t="str">
        <f t="shared" si="9"/>
        <v>-</v>
      </c>
    </row>
    <row r="480" spans="1:6" s="1" customFormat="1" ht="12.75" customHeight="1" x14ac:dyDescent="0.2">
      <c r="A480" s="83" t="s">
        <v>966</v>
      </c>
      <c r="B480" s="84" t="s">
        <v>967</v>
      </c>
      <c r="C480" s="82" t="s">
        <v>966</v>
      </c>
      <c r="D480" s="85">
        <v>0</v>
      </c>
      <c r="E480" s="85">
        <v>0</v>
      </c>
      <c r="F480" s="86" t="str">
        <f t="shared" si="9"/>
        <v>-</v>
      </c>
    </row>
    <row r="481" spans="1:6" s="1" customFormat="1" ht="24" customHeight="1" x14ac:dyDescent="0.2">
      <c r="A481" s="83" t="s">
        <v>968</v>
      </c>
      <c r="B481" s="84" t="s">
        <v>969</v>
      </c>
      <c r="C481" s="82" t="s">
        <v>968</v>
      </c>
      <c r="D481" s="106">
        <f>SUM(D482:D483)</f>
        <v>0</v>
      </c>
      <c r="E481" s="106">
        <f>SUM(E482:E483)</f>
        <v>0</v>
      </c>
      <c r="F481" s="86" t="str">
        <f t="shared" si="9"/>
        <v>-</v>
      </c>
    </row>
    <row r="482" spans="1:6" s="1" customFormat="1" ht="12.75" customHeight="1" x14ac:dyDescent="0.2">
      <c r="A482" s="83" t="s">
        <v>970</v>
      </c>
      <c r="B482" s="84" t="s">
        <v>971</v>
      </c>
      <c r="C482" s="82" t="s">
        <v>970</v>
      </c>
      <c r="D482" s="85">
        <v>0</v>
      </c>
      <c r="E482" s="85">
        <v>0</v>
      </c>
      <c r="F482" s="86" t="str">
        <f t="shared" si="9"/>
        <v>-</v>
      </c>
    </row>
    <row r="483" spans="1:6" s="1" customFormat="1" ht="12.75" customHeight="1" x14ac:dyDescent="0.2">
      <c r="A483" s="83" t="s">
        <v>972</v>
      </c>
      <c r="B483" s="84" t="s">
        <v>973</v>
      </c>
      <c r="C483" s="82" t="s">
        <v>972</v>
      </c>
      <c r="D483" s="85">
        <v>0</v>
      </c>
      <c r="E483" s="85">
        <v>0</v>
      </c>
      <c r="F483" s="86" t="str">
        <f t="shared" si="9"/>
        <v>-</v>
      </c>
    </row>
    <row r="484" spans="1:6" s="1" customFormat="1" ht="12.75" customHeight="1" x14ac:dyDescent="0.2">
      <c r="A484" s="83" t="s">
        <v>974</v>
      </c>
      <c r="B484" s="84" t="s">
        <v>975</v>
      </c>
      <c r="C484" s="82" t="s">
        <v>974</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976</v>
      </c>
      <c r="B485" s="84" t="s">
        <v>977</v>
      </c>
      <c r="C485" s="82" t="s">
        <v>976</v>
      </c>
      <c r="D485" s="106">
        <f>SUM(D486:D489)</f>
        <v>0</v>
      </c>
      <c r="E485" s="106">
        <f>SUM(E486:E489)</f>
        <v>0</v>
      </c>
      <c r="F485" s="86" t="str">
        <f t="shared" si="10"/>
        <v>-</v>
      </c>
    </row>
    <row r="486" spans="1:6" s="1" customFormat="1" ht="12.75" customHeight="1" x14ac:dyDescent="0.2">
      <c r="A486" s="83" t="s">
        <v>978</v>
      </c>
      <c r="B486" s="84" t="s">
        <v>979</v>
      </c>
      <c r="C486" s="82" t="s">
        <v>978</v>
      </c>
      <c r="D486" s="85">
        <v>0</v>
      </c>
      <c r="E486" s="85">
        <v>0</v>
      </c>
      <c r="F486" s="86" t="str">
        <f t="shared" si="10"/>
        <v>-</v>
      </c>
    </row>
    <row r="487" spans="1:6" s="1" customFormat="1" ht="12.75" customHeight="1" x14ac:dyDescent="0.2">
      <c r="A487" s="83" t="s">
        <v>980</v>
      </c>
      <c r="B487" s="84" t="s">
        <v>981</v>
      </c>
      <c r="C487" s="82" t="s">
        <v>980</v>
      </c>
      <c r="D487" s="85">
        <v>0</v>
      </c>
      <c r="E487" s="85">
        <v>0</v>
      </c>
      <c r="F487" s="86" t="str">
        <f t="shared" si="10"/>
        <v>-</v>
      </c>
    </row>
    <row r="488" spans="1:6" s="1" customFormat="1" ht="12.75" customHeight="1" x14ac:dyDescent="0.2">
      <c r="A488" s="83" t="s">
        <v>982</v>
      </c>
      <c r="B488" s="84" t="s">
        <v>983</v>
      </c>
      <c r="C488" s="82" t="s">
        <v>982</v>
      </c>
      <c r="D488" s="85">
        <v>0</v>
      </c>
      <c r="E488" s="85">
        <v>0</v>
      </c>
      <c r="F488" s="86" t="str">
        <f t="shared" si="10"/>
        <v>-</v>
      </c>
    </row>
    <row r="489" spans="1:6" s="1" customFormat="1" ht="12.75" customHeight="1" x14ac:dyDescent="0.2">
      <c r="A489" s="83" t="s">
        <v>984</v>
      </c>
      <c r="B489" s="84" t="s">
        <v>985</v>
      </c>
      <c r="C489" s="82" t="s">
        <v>984</v>
      </c>
      <c r="D489" s="85">
        <v>0</v>
      </c>
      <c r="E489" s="85">
        <v>0</v>
      </c>
      <c r="F489" s="86" t="str">
        <f t="shared" si="10"/>
        <v>-</v>
      </c>
    </row>
    <row r="490" spans="1:6" s="1" customFormat="1" ht="24" customHeight="1" x14ac:dyDescent="0.2">
      <c r="A490" s="83" t="s">
        <v>986</v>
      </c>
      <c r="B490" s="84" t="s">
        <v>987</v>
      </c>
      <c r="C490" s="82" t="s">
        <v>986</v>
      </c>
      <c r="D490" s="106">
        <f>SUM(D491:D493)</f>
        <v>0</v>
      </c>
      <c r="E490" s="106">
        <f>SUM(E491:E493)</f>
        <v>0</v>
      </c>
      <c r="F490" s="86" t="str">
        <f t="shared" si="10"/>
        <v>-</v>
      </c>
    </row>
    <row r="491" spans="1:6" s="1" customFormat="1" ht="12.75" customHeight="1" x14ac:dyDescent="0.2">
      <c r="A491" s="83" t="s">
        <v>988</v>
      </c>
      <c r="B491" s="84" t="s">
        <v>989</v>
      </c>
      <c r="C491" s="82" t="s">
        <v>988</v>
      </c>
      <c r="D491" s="85">
        <v>0</v>
      </c>
      <c r="E491" s="85">
        <v>0</v>
      </c>
      <c r="F491" s="86" t="str">
        <f t="shared" si="10"/>
        <v>-</v>
      </c>
    </row>
    <row r="492" spans="1:6" s="1" customFormat="1" ht="12.75" customHeight="1" x14ac:dyDescent="0.2">
      <c r="A492" s="83" t="s">
        <v>990</v>
      </c>
      <c r="B492" s="84" t="s">
        <v>991</v>
      </c>
      <c r="C492" s="82" t="s">
        <v>990</v>
      </c>
      <c r="D492" s="85">
        <v>0</v>
      </c>
      <c r="E492" s="85">
        <v>0</v>
      </c>
      <c r="F492" s="86" t="str">
        <f t="shared" si="10"/>
        <v>-</v>
      </c>
    </row>
    <row r="493" spans="1:6" s="1" customFormat="1" ht="12.75" customHeight="1" x14ac:dyDescent="0.2">
      <c r="A493" s="83" t="s">
        <v>992</v>
      </c>
      <c r="B493" s="84" t="s">
        <v>993</v>
      </c>
      <c r="C493" s="82" t="s">
        <v>992</v>
      </c>
      <c r="D493" s="85">
        <v>0</v>
      </c>
      <c r="E493" s="85">
        <v>0</v>
      </c>
      <c r="F493" s="86" t="str">
        <f t="shared" si="10"/>
        <v>-</v>
      </c>
    </row>
    <row r="494" spans="1:6" s="1" customFormat="1" ht="12.75" customHeight="1" x14ac:dyDescent="0.2">
      <c r="A494" s="83" t="s">
        <v>994</v>
      </c>
      <c r="B494" s="84" t="s">
        <v>995</v>
      </c>
      <c r="C494" s="82" t="s">
        <v>994</v>
      </c>
      <c r="D494" s="85">
        <v>0</v>
      </c>
      <c r="E494" s="85">
        <v>0</v>
      </c>
      <c r="F494" s="86" t="str">
        <f t="shared" si="10"/>
        <v>-</v>
      </c>
    </row>
    <row r="495" spans="1:6" s="1" customFormat="1" ht="24" customHeight="1" x14ac:dyDescent="0.2">
      <c r="A495" s="83" t="s">
        <v>996</v>
      </c>
      <c r="B495" s="84" t="s">
        <v>997</v>
      </c>
      <c r="C495" s="82" t="s">
        <v>996</v>
      </c>
      <c r="D495" s="106">
        <f>SUM(D496:D501)</f>
        <v>0</v>
      </c>
      <c r="E495" s="106">
        <f>SUM(E496:E501)</f>
        <v>0</v>
      </c>
      <c r="F495" s="86" t="str">
        <f t="shared" si="10"/>
        <v>-</v>
      </c>
    </row>
    <row r="496" spans="1:6" s="1" customFormat="1" ht="12.75" customHeight="1" x14ac:dyDescent="0.2">
      <c r="A496" s="83" t="s">
        <v>998</v>
      </c>
      <c r="B496" s="84" t="s">
        <v>999</v>
      </c>
      <c r="C496" s="82" t="s">
        <v>998</v>
      </c>
      <c r="D496" s="85">
        <v>0</v>
      </c>
      <c r="E496" s="85">
        <v>0</v>
      </c>
      <c r="F496" s="86" t="str">
        <f t="shared" si="10"/>
        <v>-</v>
      </c>
    </row>
    <row r="497" spans="1:6" s="1" customFormat="1" ht="12.75" customHeight="1" x14ac:dyDescent="0.2">
      <c r="A497" s="83" t="s">
        <v>1000</v>
      </c>
      <c r="B497" s="84" t="s">
        <v>1001</v>
      </c>
      <c r="C497" s="82" t="s">
        <v>1000</v>
      </c>
      <c r="D497" s="85">
        <v>0</v>
      </c>
      <c r="E497" s="85">
        <v>0</v>
      </c>
      <c r="F497" s="86" t="str">
        <f t="shared" si="10"/>
        <v>-</v>
      </c>
    </row>
    <row r="498" spans="1:6" s="1" customFormat="1" ht="24" customHeight="1" x14ac:dyDescent="0.2">
      <c r="A498" s="83" t="s">
        <v>1002</v>
      </c>
      <c r="B498" s="84" t="s">
        <v>1003</v>
      </c>
      <c r="C498" s="82" t="s">
        <v>1002</v>
      </c>
      <c r="D498" s="85">
        <v>0</v>
      </c>
      <c r="E498" s="85">
        <v>0</v>
      </c>
      <c r="F498" s="86" t="str">
        <f t="shared" si="10"/>
        <v>-</v>
      </c>
    </row>
    <row r="499" spans="1:6" s="1" customFormat="1" ht="12.75" customHeight="1" x14ac:dyDescent="0.2">
      <c r="A499" s="83" t="s">
        <v>1004</v>
      </c>
      <c r="B499" s="84" t="s">
        <v>1005</v>
      </c>
      <c r="C499" s="82" t="s">
        <v>1004</v>
      </c>
      <c r="D499" s="85">
        <v>0</v>
      </c>
      <c r="E499" s="85">
        <v>0</v>
      </c>
      <c r="F499" s="86" t="str">
        <f t="shared" si="10"/>
        <v>-</v>
      </c>
    </row>
    <row r="500" spans="1:6" s="1" customFormat="1" ht="12.75" customHeight="1" x14ac:dyDescent="0.2">
      <c r="A500" s="83" t="s">
        <v>1006</v>
      </c>
      <c r="B500" s="84" t="s">
        <v>1007</v>
      </c>
      <c r="C500" s="82" t="s">
        <v>1006</v>
      </c>
      <c r="D500" s="85">
        <v>0</v>
      </c>
      <c r="E500" s="85">
        <v>0</v>
      </c>
      <c r="F500" s="86" t="str">
        <f t="shared" si="10"/>
        <v>-</v>
      </c>
    </row>
    <row r="501" spans="1:6" s="1" customFormat="1" ht="12.75" customHeight="1" x14ac:dyDescent="0.2">
      <c r="A501" s="83" t="s">
        <v>1008</v>
      </c>
      <c r="B501" s="84" t="s">
        <v>1009</v>
      </c>
      <c r="C501" s="82" t="s">
        <v>1008</v>
      </c>
      <c r="D501" s="85">
        <v>0</v>
      </c>
      <c r="E501" s="85">
        <v>0</v>
      </c>
      <c r="F501" s="86" t="str">
        <f t="shared" si="10"/>
        <v>-</v>
      </c>
    </row>
    <row r="502" spans="1:6" s="1" customFormat="1" ht="24" customHeight="1" x14ac:dyDescent="0.2">
      <c r="A502" s="83" t="s">
        <v>1010</v>
      </c>
      <c r="B502" s="107" t="s">
        <v>1011</v>
      </c>
      <c r="C502" s="82" t="s">
        <v>1010</v>
      </c>
      <c r="D502" s="106">
        <f>SUM(D503:D506)</f>
        <v>0</v>
      </c>
      <c r="E502" s="106">
        <f>SUM(E503:E506)</f>
        <v>0</v>
      </c>
      <c r="F502" s="86" t="str">
        <f t="shared" si="10"/>
        <v>-</v>
      </c>
    </row>
    <row r="503" spans="1:6" s="1" customFormat="1" ht="12.75" customHeight="1" x14ac:dyDescent="0.2">
      <c r="A503" s="83" t="s">
        <v>1012</v>
      </c>
      <c r="B503" s="84" t="s">
        <v>1013</v>
      </c>
      <c r="C503" s="82" t="s">
        <v>1012</v>
      </c>
      <c r="D503" s="85">
        <v>0</v>
      </c>
      <c r="E503" s="85">
        <v>0</v>
      </c>
      <c r="F503" s="86" t="str">
        <f t="shared" si="10"/>
        <v>-</v>
      </c>
    </row>
    <row r="504" spans="1:6" s="1" customFormat="1" ht="12.75" customHeight="1" x14ac:dyDescent="0.2">
      <c r="A504" s="83" t="s">
        <v>1014</v>
      </c>
      <c r="B504" s="84" t="s">
        <v>1015</v>
      </c>
      <c r="C504" s="82" t="s">
        <v>1014</v>
      </c>
      <c r="D504" s="85">
        <v>0</v>
      </c>
      <c r="E504" s="85">
        <v>0</v>
      </c>
      <c r="F504" s="86" t="str">
        <f t="shared" si="10"/>
        <v>-</v>
      </c>
    </row>
    <row r="505" spans="1:6" s="1" customFormat="1" ht="12.75" customHeight="1" x14ac:dyDescent="0.2">
      <c r="A505" s="83" t="s">
        <v>1016</v>
      </c>
      <c r="B505" s="84" t="s">
        <v>1017</v>
      </c>
      <c r="C505" s="82" t="s">
        <v>1016</v>
      </c>
      <c r="D505" s="85">
        <v>0</v>
      </c>
      <c r="E505" s="85">
        <v>0</v>
      </c>
      <c r="F505" s="86" t="str">
        <f t="shared" si="10"/>
        <v>-</v>
      </c>
    </row>
    <row r="506" spans="1:6" s="1" customFormat="1" ht="12.75" customHeight="1" x14ac:dyDescent="0.2">
      <c r="A506" s="83" t="s">
        <v>1018</v>
      </c>
      <c r="B506" s="84" t="s">
        <v>1019</v>
      </c>
      <c r="C506" s="82" t="s">
        <v>1018</v>
      </c>
      <c r="D506" s="85">
        <v>0</v>
      </c>
      <c r="E506" s="85">
        <v>0</v>
      </c>
      <c r="F506" s="86" t="str">
        <f t="shared" si="10"/>
        <v>-</v>
      </c>
    </row>
    <row r="507" spans="1:6" s="1" customFormat="1" ht="12.75" customHeight="1" x14ac:dyDescent="0.2">
      <c r="A507" s="83" t="s">
        <v>1020</v>
      </c>
      <c r="B507" s="84" t="s">
        <v>1021</v>
      </c>
      <c r="C507" s="82" t="s">
        <v>1020</v>
      </c>
      <c r="D507" s="106">
        <f>SUM(D508:D514)</f>
        <v>0</v>
      </c>
      <c r="E507" s="106">
        <f>SUM(E508:E514)</f>
        <v>0</v>
      </c>
      <c r="F507" s="86" t="str">
        <f t="shared" si="10"/>
        <v>-</v>
      </c>
    </row>
    <row r="508" spans="1:6" s="1" customFormat="1" ht="12.75" customHeight="1" x14ac:dyDescent="0.2">
      <c r="A508" s="83" t="s">
        <v>1022</v>
      </c>
      <c r="B508" s="84" t="s">
        <v>1023</v>
      </c>
      <c r="C508" s="82" t="s">
        <v>1022</v>
      </c>
      <c r="D508" s="85">
        <v>0</v>
      </c>
      <c r="E508" s="85">
        <v>0</v>
      </c>
      <c r="F508" s="86" t="str">
        <f t="shared" si="10"/>
        <v>-</v>
      </c>
    </row>
    <row r="509" spans="1:6" s="1" customFormat="1" ht="12.75" customHeight="1" x14ac:dyDescent="0.2">
      <c r="A509" s="83" t="s">
        <v>1024</v>
      </c>
      <c r="B509" s="84" t="s">
        <v>1025</v>
      </c>
      <c r="C509" s="82" t="s">
        <v>1024</v>
      </c>
      <c r="D509" s="85">
        <v>0</v>
      </c>
      <c r="E509" s="85">
        <v>0</v>
      </c>
      <c r="F509" s="86" t="str">
        <f t="shared" si="10"/>
        <v>-</v>
      </c>
    </row>
    <row r="510" spans="1:6" s="1" customFormat="1" ht="12.75" customHeight="1" x14ac:dyDescent="0.2">
      <c r="A510" s="83" t="s">
        <v>1026</v>
      </c>
      <c r="B510" s="84" t="s">
        <v>1027</v>
      </c>
      <c r="C510" s="82" t="s">
        <v>1026</v>
      </c>
      <c r="D510" s="85">
        <v>0</v>
      </c>
      <c r="E510" s="85">
        <v>0</v>
      </c>
      <c r="F510" s="86" t="str">
        <f t="shared" si="10"/>
        <v>-</v>
      </c>
    </row>
    <row r="511" spans="1:6" s="1" customFormat="1" ht="12.75" customHeight="1" x14ac:dyDescent="0.2">
      <c r="A511" s="83" t="s">
        <v>1028</v>
      </c>
      <c r="B511" s="84" t="s">
        <v>1029</v>
      </c>
      <c r="C511" s="82" t="s">
        <v>1028</v>
      </c>
      <c r="D511" s="85">
        <v>0</v>
      </c>
      <c r="E511" s="85">
        <v>0</v>
      </c>
      <c r="F511" s="86" t="str">
        <f t="shared" si="10"/>
        <v>-</v>
      </c>
    </row>
    <row r="512" spans="1:6" s="1" customFormat="1" ht="12.75" customHeight="1" x14ac:dyDescent="0.2">
      <c r="A512" s="83" t="s">
        <v>1030</v>
      </c>
      <c r="B512" s="84" t="s">
        <v>1031</v>
      </c>
      <c r="C512" s="82" t="s">
        <v>1030</v>
      </c>
      <c r="D512" s="85">
        <v>0</v>
      </c>
      <c r="E512" s="85">
        <v>0</v>
      </c>
      <c r="F512" s="86" t="str">
        <f t="shared" si="10"/>
        <v>-</v>
      </c>
    </row>
    <row r="513" spans="1:6" s="1" customFormat="1" ht="12.75" customHeight="1" x14ac:dyDescent="0.2">
      <c r="A513" s="83" t="s">
        <v>1032</v>
      </c>
      <c r="B513" s="84" t="s">
        <v>1033</v>
      </c>
      <c r="C513" s="82" t="s">
        <v>1032</v>
      </c>
      <c r="D513" s="85">
        <v>0</v>
      </c>
      <c r="E513" s="85">
        <v>0</v>
      </c>
      <c r="F513" s="86" t="str">
        <f t="shared" si="10"/>
        <v>-</v>
      </c>
    </row>
    <row r="514" spans="1:6" s="1" customFormat="1" ht="24" customHeight="1" x14ac:dyDescent="0.2">
      <c r="A514" s="83" t="s">
        <v>1034</v>
      </c>
      <c r="B514" s="84" t="s">
        <v>1035</v>
      </c>
      <c r="C514" s="82" t="s">
        <v>1034</v>
      </c>
      <c r="D514" s="85">
        <v>0</v>
      </c>
      <c r="E514" s="85">
        <v>0</v>
      </c>
      <c r="F514" s="86" t="str">
        <f t="shared" si="10"/>
        <v>-</v>
      </c>
    </row>
    <row r="515" spans="1:6" s="1" customFormat="1" ht="12.75" customHeight="1" x14ac:dyDescent="0.2">
      <c r="A515" s="83" t="s">
        <v>1036</v>
      </c>
      <c r="B515" s="84" t="s">
        <v>1037</v>
      </c>
      <c r="C515" s="82" t="s">
        <v>1036</v>
      </c>
      <c r="D515" s="106">
        <f>D516+D519+D522+D525</f>
        <v>0</v>
      </c>
      <c r="E515" s="106">
        <f>E516+E519+E522+E525</f>
        <v>0</v>
      </c>
      <c r="F515" s="86" t="str">
        <f t="shared" si="10"/>
        <v>-</v>
      </c>
    </row>
    <row r="516" spans="1:6" s="1" customFormat="1" ht="12.75" customHeight="1" x14ac:dyDescent="0.2">
      <c r="A516" s="83" t="s">
        <v>1038</v>
      </c>
      <c r="B516" s="84" t="s">
        <v>1039</v>
      </c>
      <c r="C516" s="82" t="s">
        <v>1038</v>
      </c>
      <c r="D516" s="106">
        <f>SUM(D517:D518)</f>
        <v>0</v>
      </c>
      <c r="E516" s="106">
        <f>SUM(E517:E518)</f>
        <v>0</v>
      </c>
      <c r="F516" s="86" t="str">
        <f t="shared" si="10"/>
        <v>-</v>
      </c>
    </row>
    <row r="517" spans="1:6" s="1" customFormat="1" ht="12.75" customHeight="1" x14ac:dyDescent="0.2">
      <c r="A517" s="83" t="s">
        <v>1040</v>
      </c>
      <c r="B517" s="84" t="s">
        <v>1041</v>
      </c>
      <c r="C517" s="82" t="s">
        <v>1040</v>
      </c>
      <c r="D517" s="85">
        <v>0</v>
      </c>
      <c r="E517" s="85">
        <v>0</v>
      </c>
      <c r="F517" s="86" t="str">
        <f t="shared" si="10"/>
        <v>-</v>
      </c>
    </row>
    <row r="518" spans="1:6" s="1" customFormat="1" ht="12.75" customHeight="1" x14ac:dyDescent="0.2">
      <c r="A518" s="83" t="s">
        <v>1042</v>
      </c>
      <c r="B518" s="84" t="s">
        <v>1043</v>
      </c>
      <c r="C518" s="82" t="s">
        <v>1042</v>
      </c>
      <c r="D518" s="85">
        <v>0</v>
      </c>
      <c r="E518" s="85">
        <v>0</v>
      </c>
      <c r="F518" s="86" t="str">
        <f t="shared" si="10"/>
        <v>-</v>
      </c>
    </row>
    <row r="519" spans="1:6" s="1" customFormat="1" ht="12.75" customHeight="1" x14ac:dyDescent="0.2">
      <c r="A519" s="83" t="s">
        <v>1044</v>
      </c>
      <c r="B519" s="84" t="s">
        <v>1045</v>
      </c>
      <c r="C519" s="82" t="s">
        <v>1044</v>
      </c>
      <c r="D519" s="106">
        <f>SUM(D520:D521)</f>
        <v>0</v>
      </c>
      <c r="E519" s="106">
        <f>SUM(E520:E521)</f>
        <v>0</v>
      </c>
      <c r="F519" s="86" t="str">
        <f t="shared" si="10"/>
        <v>-</v>
      </c>
    </row>
    <row r="520" spans="1:6" s="1" customFormat="1" ht="12.75" customHeight="1" x14ac:dyDescent="0.2">
      <c r="A520" s="83" t="s">
        <v>1046</v>
      </c>
      <c r="B520" s="84" t="s">
        <v>1047</v>
      </c>
      <c r="C520" s="82" t="s">
        <v>1046</v>
      </c>
      <c r="D520" s="85">
        <v>0</v>
      </c>
      <c r="E520" s="85">
        <v>0</v>
      </c>
      <c r="F520" s="86" t="str">
        <f t="shared" si="10"/>
        <v>-</v>
      </c>
    </row>
    <row r="521" spans="1:6" s="1" customFormat="1" ht="12.75" customHeight="1" x14ac:dyDescent="0.2">
      <c r="A521" s="83" t="s">
        <v>1048</v>
      </c>
      <c r="B521" s="84" t="s">
        <v>1049</v>
      </c>
      <c r="C521" s="82" t="s">
        <v>1048</v>
      </c>
      <c r="D521" s="85">
        <v>0</v>
      </c>
      <c r="E521" s="85">
        <v>0</v>
      </c>
      <c r="F521" s="86" t="str">
        <f t="shared" si="10"/>
        <v>-</v>
      </c>
    </row>
    <row r="522" spans="1:6" s="1" customFormat="1" ht="12.75" customHeight="1" x14ac:dyDescent="0.2">
      <c r="A522" s="83" t="s">
        <v>1050</v>
      </c>
      <c r="B522" s="84" t="s">
        <v>1051</v>
      </c>
      <c r="C522" s="82" t="s">
        <v>1050</v>
      </c>
      <c r="D522" s="106">
        <f>SUM(D523:D524)</f>
        <v>0</v>
      </c>
      <c r="E522" s="106">
        <f>SUM(E523:E524)</f>
        <v>0</v>
      </c>
      <c r="F522" s="86" t="str">
        <f t="shared" si="10"/>
        <v>-</v>
      </c>
    </row>
    <row r="523" spans="1:6" s="1" customFormat="1" ht="12.75" customHeight="1" x14ac:dyDescent="0.2">
      <c r="A523" s="83" t="s">
        <v>1052</v>
      </c>
      <c r="B523" s="84" t="s">
        <v>1053</v>
      </c>
      <c r="C523" s="82" t="s">
        <v>1052</v>
      </c>
      <c r="D523" s="85">
        <v>0</v>
      </c>
      <c r="E523" s="85">
        <v>0</v>
      </c>
      <c r="F523" s="86" t="str">
        <f t="shared" si="10"/>
        <v>-</v>
      </c>
    </row>
    <row r="524" spans="1:6" s="1" customFormat="1" ht="12.75" customHeight="1" x14ac:dyDescent="0.2">
      <c r="A524" s="83" t="s">
        <v>1054</v>
      </c>
      <c r="B524" s="84" t="s">
        <v>1055</v>
      </c>
      <c r="C524" s="82" t="s">
        <v>1054</v>
      </c>
      <c r="D524" s="85">
        <v>0</v>
      </c>
      <c r="E524" s="85">
        <v>0</v>
      </c>
      <c r="F524" s="86" t="str">
        <f t="shared" si="10"/>
        <v>-</v>
      </c>
    </row>
    <row r="525" spans="1:6" s="1" customFormat="1" ht="12.75" customHeight="1" x14ac:dyDescent="0.2">
      <c r="A525" s="83" t="s">
        <v>1056</v>
      </c>
      <c r="B525" s="84" t="s">
        <v>1057</v>
      </c>
      <c r="C525" s="82" t="s">
        <v>1056</v>
      </c>
      <c r="D525" s="106">
        <f>SUM(D526:D527)</f>
        <v>0</v>
      </c>
      <c r="E525" s="106">
        <f>SUM(E526:E527)</f>
        <v>0</v>
      </c>
      <c r="F525" s="86" t="str">
        <f t="shared" si="10"/>
        <v>-</v>
      </c>
    </row>
    <row r="526" spans="1:6" s="1" customFormat="1" ht="12.75" customHeight="1" x14ac:dyDescent="0.2">
      <c r="A526" s="83" t="s">
        <v>1058</v>
      </c>
      <c r="B526" s="84" t="s">
        <v>1059</v>
      </c>
      <c r="C526" s="82" t="s">
        <v>1058</v>
      </c>
      <c r="D526" s="85">
        <v>0</v>
      </c>
      <c r="E526" s="85">
        <v>0</v>
      </c>
      <c r="F526" s="86" t="str">
        <f t="shared" si="10"/>
        <v>-</v>
      </c>
    </row>
    <row r="527" spans="1:6" s="1" customFormat="1" ht="12.75" customHeight="1" x14ac:dyDescent="0.2">
      <c r="A527" s="83" t="s">
        <v>1060</v>
      </c>
      <c r="B527" s="84" t="s">
        <v>1061</v>
      </c>
      <c r="C527" s="82" t="s">
        <v>1060</v>
      </c>
      <c r="D527" s="85">
        <v>0</v>
      </c>
      <c r="E527" s="85">
        <v>0</v>
      </c>
      <c r="F527" s="86" t="str">
        <f t="shared" si="10"/>
        <v>-</v>
      </c>
    </row>
    <row r="528" spans="1:6" s="1" customFormat="1" ht="12.75" customHeight="1" x14ac:dyDescent="0.2">
      <c r="A528" s="83" t="s">
        <v>1062</v>
      </c>
      <c r="B528" s="84" t="s">
        <v>1063</v>
      </c>
      <c r="C528" s="82" t="s">
        <v>1062</v>
      </c>
      <c r="D528" s="106">
        <f>D529+D567+D580+D593+D625</f>
        <v>281.35000000000002</v>
      </c>
      <c r="E528" s="106">
        <f>E529+E567+E580+E593+E625</f>
        <v>0</v>
      </c>
      <c r="F528" s="86">
        <f t="shared" si="10"/>
        <v>0</v>
      </c>
    </row>
    <row r="529" spans="1:6" s="1" customFormat="1" ht="24" customHeight="1" x14ac:dyDescent="0.2">
      <c r="A529" s="83" t="s">
        <v>1064</v>
      </c>
      <c r="B529" s="84" t="s">
        <v>1065</v>
      </c>
      <c r="C529" s="82" t="s">
        <v>1064</v>
      </c>
      <c r="D529" s="106">
        <f>D530+D535+D538+D542+D543+D550+D555+D563</f>
        <v>0</v>
      </c>
      <c r="E529" s="106">
        <f>E530+E535+E538+E542+E543+E550+E555+E563</f>
        <v>0</v>
      </c>
      <c r="F529" s="86" t="str">
        <f t="shared" si="10"/>
        <v>-</v>
      </c>
    </row>
    <row r="530" spans="1:6" s="1" customFormat="1" ht="24" customHeight="1" x14ac:dyDescent="0.2">
      <c r="A530" s="83" t="s">
        <v>1066</v>
      </c>
      <c r="B530" s="84" t="s">
        <v>1067</v>
      </c>
      <c r="C530" s="82" t="s">
        <v>1066</v>
      </c>
      <c r="D530" s="106">
        <f>SUM(D531:D534)</f>
        <v>0</v>
      </c>
      <c r="E530" s="106">
        <f>SUM(E531:E534)</f>
        <v>0</v>
      </c>
      <c r="F530" s="86" t="str">
        <f t="shared" si="10"/>
        <v>-</v>
      </c>
    </row>
    <row r="531" spans="1:6" s="1" customFormat="1" ht="12.75" customHeight="1" x14ac:dyDescent="0.2">
      <c r="A531" s="83" t="s">
        <v>1068</v>
      </c>
      <c r="B531" s="84" t="s">
        <v>1069</v>
      </c>
      <c r="C531" s="82" t="s">
        <v>1068</v>
      </c>
      <c r="D531" s="85">
        <v>0</v>
      </c>
      <c r="E531" s="85">
        <v>0</v>
      </c>
      <c r="F531" s="86" t="str">
        <f t="shared" si="10"/>
        <v>-</v>
      </c>
    </row>
    <row r="532" spans="1:6" s="1" customFormat="1" ht="12.75" customHeight="1" x14ac:dyDescent="0.2">
      <c r="A532" s="83" t="s">
        <v>1070</v>
      </c>
      <c r="B532" s="84" t="s">
        <v>1071</v>
      </c>
      <c r="C532" s="82" t="s">
        <v>1070</v>
      </c>
      <c r="D532" s="85">
        <v>0</v>
      </c>
      <c r="E532" s="85">
        <v>0</v>
      </c>
      <c r="F532" s="86" t="str">
        <f t="shared" si="10"/>
        <v>-</v>
      </c>
    </row>
    <row r="533" spans="1:6" s="1" customFormat="1" ht="12.75" customHeight="1" x14ac:dyDescent="0.2">
      <c r="A533" s="83" t="s">
        <v>1072</v>
      </c>
      <c r="B533" s="84" t="s">
        <v>1073</v>
      </c>
      <c r="C533" s="82" t="s">
        <v>1072</v>
      </c>
      <c r="D533" s="85">
        <v>0</v>
      </c>
      <c r="E533" s="85">
        <v>0</v>
      </c>
      <c r="F533" s="86" t="str">
        <f t="shared" si="10"/>
        <v>-</v>
      </c>
    </row>
    <row r="534" spans="1:6" s="1" customFormat="1" ht="12.75" customHeight="1" x14ac:dyDescent="0.2">
      <c r="A534" s="83" t="s">
        <v>1074</v>
      </c>
      <c r="B534" s="84" t="s">
        <v>1075</v>
      </c>
      <c r="C534" s="82" t="s">
        <v>1074</v>
      </c>
      <c r="D534" s="85">
        <v>0</v>
      </c>
      <c r="E534" s="85">
        <v>0</v>
      </c>
      <c r="F534" s="86" t="str">
        <f t="shared" si="10"/>
        <v>-</v>
      </c>
    </row>
    <row r="535" spans="1:6" s="1" customFormat="1" ht="24" customHeight="1" x14ac:dyDescent="0.2">
      <c r="A535" s="83" t="s">
        <v>1076</v>
      </c>
      <c r="B535" s="107" t="s">
        <v>1077</v>
      </c>
      <c r="C535" s="82" t="s">
        <v>1076</v>
      </c>
      <c r="D535" s="106">
        <f>SUM(D536:D537)</f>
        <v>0</v>
      </c>
      <c r="E535" s="106">
        <f>SUM(E536:E537)</f>
        <v>0</v>
      </c>
      <c r="F535" s="86" t="str">
        <f t="shared" si="10"/>
        <v>-</v>
      </c>
    </row>
    <row r="536" spans="1:6" s="1" customFormat="1" ht="24" customHeight="1" x14ac:dyDescent="0.2">
      <c r="A536" s="83" t="s">
        <v>1078</v>
      </c>
      <c r="B536" s="84" t="s">
        <v>1079</v>
      </c>
      <c r="C536" s="82" t="s">
        <v>1078</v>
      </c>
      <c r="D536" s="85">
        <v>0</v>
      </c>
      <c r="E536" s="85">
        <v>0</v>
      </c>
      <c r="F536" s="86" t="str">
        <f t="shared" si="10"/>
        <v>-</v>
      </c>
    </row>
    <row r="537" spans="1:6" s="1" customFormat="1" ht="24" customHeight="1" x14ac:dyDescent="0.2">
      <c r="A537" s="83" t="s">
        <v>1080</v>
      </c>
      <c r="B537" s="84" t="s">
        <v>1081</v>
      </c>
      <c r="C537" s="82" t="s">
        <v>1080</v>
      </c>
      <c r="D537" s="85">
        <v>0</v>
      </c>
      <c r="E537" s="85">
        <v>0</v>
      </c>
      <c r="F537" s="86" t="str">
        <f t="shared" si="10"/>
        <v>-</v>
      </c>
    </row>
    <row r="538" spans="1:6" s="1" customFormat="1" ht="24" customHeight="1" x14ac:dyDescent="0.2">
      <c r="A538" s="83" t="s">
        <v>1082</v>
      </c>
      <c r="B538" s="84" t="s">
        <v>1083</v>
      </c>
      <c r="C538" s="82" t="s">
        <v>1082</v>
      </c>
      <c r="D538" s="106">
        <f>SUM(D539:D541)</f>
        <v>0</v>
      </c>
      <c r="E538" s="106">
        <f>SUM(E539:E541)</f>
        <v>0</v>
      </c>
      <c r="F538" s="86" t="str">
        <f t="shared" si="10"/>
        <v>-</v>
      </c>
    </row>
    <row r="539" spans="1:6" s="1" customFormat="1" ht="12.75" customHeight="1" x14ac:dyDescent="0.2">
      <c r="A539" s="83" t="s">
        <v>1084</v>
      </c>
      <c r="B539" s="84" t="s">
        <v>1085</v>
      </c>
      <c r="C539" s="82" t="s">
        <v>1084</v>
      </c>
      <c r="D539" s="85">
        <v>0</v>
      </c>
      <c r="E539" s="85">
        <v>0</v>
      </c>
      <c r="F539" s="86" t="str">
        <f t="shared" si="10"/>
        <v>-</v>
      </c>
    </row>
    <row r="540" spans="1:6" s="1" customFormat="1" ht="12.75" customHeight="1" x14ac:dyDescent="0.2">
      <c r="A540" s="116" t="s">
        <v>1086</v>
      </c>
      <c r="B540" s="84" t="s">
        <v>1087</v>
      </c>
      <c r="C540" s="117" t="s">
        <v>1086</v>
      </c>
      <c r="D540" s="85">
        <v>0</v>
      </c>
      <c r="E540" s="85">
        <v>0</v>
      </c>
      <c r="F540" s="86" t="str">
        <f t="shared" si="10"/>
        <v>-</v>
      </c>
    </row>
    <row r="541" spans="1:6" s="1" customFormat="1" ht="12.75" customHeight="1" x14ac:dyDescent="0.2">
      <c r="A541" s="116" t="s">
        <v>1088</v>
      </c>
      <c r="B541" s="84" t="s">
        <v>1089</v>
      </c>
      <c r="C541" s="117" t="s">
        <v>1088</v>
      </c>
      <c r="D541" s="85">
        <v>0</v>
      </c>
      <c r="E541" s="85">
        <v>0</v>
      </c>
      <c r="F541" s="86" t="str">
        <f t="shared" si="10"/>
        <v>-</v>
      </c>
    </row>
    <row r="542" spans="1:6" s="1" customFormat="1" ht="12.75" customHeight="1" x14ac:dyDescent="0.2">
      <c r="A542" s="83" t="s">
        <v>1090</v>
      </c>
      <c r="B542" s="107" t="s">
        <v>1091</v>
      </c>
      <c r="C542" s="82" t="s">
        <v>1090</v>
      </c>
      <c r="D542" s="85">
        <v>0</v>
      </c>
      <c r="E542" s="85">
        <v>0</v>
      </c>
      <c r="F542" s="86" t="str">
        <f t="shared" si="10"/>
        <v>-</v>
      </c>
    </row>
    <row r="543" spans="1:6" s="1" customFormat="1" ht="24" customHeight="1" x14ac:dyDescent="0.2">
      <c r="A543" s="83" t="s">
        <v>1092</v>
      </c>
      <c r="B543" s="84" t="s">
        <v>1093</v>
      </c>
      <c r="C543" s="82" t="s">
        <v>1092</v>
      </c>
      <c r="D543" s="106">
        <f>SUM(D544:D549)</f>
        <v>0</v>
      </c>
      <c r="E543" s="106">
        <f>SUM(E544:E549)</f>
        <v>0</v>
      </c>
      <c r="F543" s="86" t="str">
        <f t="shared" si="10"/>
        <v>-</v>
      </c>
    </row>
    <row r="544" spans="1:6" s="1" customFormat="1" ht="12.75" customHeight="1" x14ac:dyDescent="0.2">
      <c r="A544" s="83" t="s">
        <v>1094</v>
      </c>
      <c r="B544" s="84" t="s">
        <v>1095</v>
      </c>
      <c r="C544" s="82" t="s">
        <v>1094</v>
      </c>
      <c r="D544" s="85">
        <v>0</v>
      </c>
      <c r="E544" s="85">
        <v>0</v>
      </c>
      <c r="F544" s="86" t="str">
        <f t="shared" si="10"/>
        <v>-</v>
      </c>
    </row>
    <row r="545" spans="1:6" s="1" customFormat="1" ht="12.75" customHeight="1" x14ac:dyDescent="0.2">
      <c r="A545" s="83" t="s">
        <v>1096</v>
      </c>
      <c r="B545" s="84" t="s">
        <v>1097</v>
      </c>
      <c r="C545" s="82" t="s">
        <v>1096</v>
      </c>
      <c r="D545" s="85">
        <v>0</v>
      </c>
      <c r="E545" s="85">
        <v>0</v>
      </c>
      <c r="F545" s="86" t="str">
        <f t="shared" si="10"/>
        <v>-</v>
      </c>
    </row>
    <row r="546" spans="1:6" s="1" customFormat="1" ht="24" customHeight="1" x14ac:dyDescent="0.2">
      <c r="A546" s="83" t="s">
        <v>1098</v>
      </c>
      <c r="B546" s="84" t="s">
        <v>1099</v>
      </c>
      <c r="C546" s="82" t="s">
        <v>1098</v>
      </c>
      <c r="D546" s="85">
        <v>0</v>
      </c>
      <c r="E546" s="85">
        <v>0</v>
      </c>
      <c r="F546" s="86" t="str">
        <f t="shared" si="10"/>
        <v>-</v>
      </c>
    </row>
    <row r="547" spans="1:6" s="1" customFormat="1" ht="12.75" customHeight="1" x14ac:dyDescent="0.2">
      <c r="A547" s="83" t="s">
        <v>1100</v>
      </c>
      <c r="B547" s="84" t="s">
        <v>1101</v>
      </c>
      <c r="C547" s="82" t="s">
        <v>1100</v>
      </c>
      <c r="D547" s="85">
        <v>0</v>
      </c>
      <c r="E547" s="85">
        <v>0</v>
      </c>
      <c r="F547" s="86" t="str">
        <f t="shared" si="10"/>
        <v>-</v>
      </c>
    </row>
    <row r="548" spans="1:6" s="1" customFormat="1" ht="12.75" customHeight="1" x14ac:dyDescent="0.2">
      <c r="A548" s="83" t="s">
        <v>1102</v>
      </c>
      <c r="B548" s="84" t="s">
        <v>1103</v>
      </c>
      <c r="C548" s="82" t="s">
        <v>1102</v>
      </c>
      <c r="D548" s="85">
        <v>0</v>
      </c>
      <c r="E548" s="85">
        <v>0</v>
      </c>
      <c r="F548" s="86" t="str">
        <f t="shared" ref="F548:F611" si="11">IF(D548&lt;&gt;0,IF(E548/D548&gt;=100,"&gt;&gt;100",E548/D548*100),"-")</f>
        <v>-</v>
      </c>
    </row>
    <row r="549" spans="1:6" s="1" customFormat="1" ht="12.75" customHeight="1" x14ac:dyDescent="0.2">
      <c r="A549" s="83" t="s">
        <v>1104</v>
      </c>
      <c r="B549" s="84" t="s">
        <v>1105</v>
      </c>
      <c r="C549" s="82" t="s">
        <v>1104</v>
      </c>
      <c r="D549" s="85">
        <v>0</v>
      </c>
      <c r="E549" s="85">
        <v>0</v>
      </c>
      <c r="F549" s="86" t="str">
        <f t="shared" si="11"/>
        <v>-</v>
      </c>
    </row>
    <row r="550" spans="1:6" s="1" customFormat="1" ht="24" customHeight="1" x14ac:dyDescent="0.2">
      <c r="A550" s="83" t="s">
        <v>1106</v>
      </c>
      <c r="B550" s="107" t="s">
        <v>1107</v>
      </c>
      <c r="C550" s="82" t="s">
        <v>1106</v>
      </c>
      <c r="D550" s="106">
        <f>SUM(D551:D554)</f>
        <v>0</v>
      </c>
      <c r="E550" s="106">
        <f>SUM(E551:E554)</f>
        <v>0</v>
      </c>
      <c r="F550" s="86" t="str">
        <f t="shared" si="11"/>
        <v>-</v>
      </c>
    </row>
    <row r="551" spans="1:6" s="1" customFormat="1" ht="12.75" customHeight="1" x14ac:dyDescent="0.2">
      <c r="A551" s="83" t="s">
        <v>1108</v>
      </c>
      <c r="B551" s="84" t="s">
        <v>1109</v>
      </c>
      <c r="C551" s="82" t="s">
        <v>1108</v>
      </c>
      <c r="D551" s="85">
        <v>0</v>
      </c>
      <c r="E551" s="85">
        <v>0</v>
      </c>
      <c r="F551" s="86" t="str">
        <f t="shared" si="11"/>
        <v>-</v>
      </c>
    </row>
    <row r="552" spans="1:6" s="1" customFormat="1" ht="12.75" customHeight="1" x14ac:dyDescent="0.2">
      <c r="A552" s="83" t="s">
        <v>1110</v>
      </c>
      <c r="B552" s="84" t="s">
        <v>1111</v>
      </c>
      <c r="C552" s="82" t="s">
        <v>1110</v>
      </c>
      <c r="D552" s="85">
        <v>0</v>
      </c>
      <c r="E552" s="85">
        <v>0</v>
      </c>
      <c r="F552" s="86" t="str">
        <f t="shared" si="11"/>
        <v>-</v>
      </c>
    </row>
    <row r="553" spans="1:6" s="1" customFormat="1" ht="12.75" customHeight="1" x14ac:dyDescent="0.2">
      <c r="A553" s="83" t="s">
        <v>1112</v>
      </c>
      <c r="B553" s="84" t="s">
        <v>1113</v>
      </c>
      <c r="C553" s="82" t="s">
        <v>1112</v>
      </c>
      <c r="D553" s="85">
        <v>0</v>
      </c>
      <c r="E553" s="85">
        <v>0</v>
      </c>
      <c r="F553" s="86" t="str">
        <f t="shared" si="11"/>
        <v>-</v>
      </c>
    </row>
    <row r="554" spans="1:6" s="1" customFormat="1" ht="12.75" customHeight="1" x14ac:dyDescent="0.2">
      <c r="A554" s="83" t="s">
        <v>1114</v>
      </c>
      <c r="B554" s="84" t="s">
        <v>1115</v>
      </c>
      <c r="C554" s="82" t="s">
        <v>1114</v>
      </c>
      <c r="D554" s="85">
        <v>0</v>
      </c>
      <c r="E554" s="85">
        <v>0</v>
      </c>
      <c r="F554" s="86" t="str">
        <f t="shared" si="11"/>
        <v>-</v>
      </c>
    </row>
    <row r="555" spans="1:6" s="1" customFormat="1" ht="12.75" customHeight="1" x14ac:dyDescent="0.2">
      <c r="A555" s="83" t="s">
        <v>1116</v>
      </c>
      <c r="B555" s="84" t="s">
        <v>1117</v>
      </c>
      <c r="C555" s="82" t="s">
        <v>1116</v>
      </c>
      <c r="D555" s="106">
        <f>SUM(D556:D562)</f>
        <v>0</v>
      </c>
      <c r="E555" s="106">
        <f>SUM(E556:E562)</f>
        <v>0</v>
      </c>
      <c r="F555" s="86" t="str">
        <f t="shared" si="11"/>
        <v>-</v>
      </c>
    </row>
    <row r="556" spans="1:6" s="1" customFormat="1" ht="12.75" customHeight="1" x14ac:dyDescent="0.2">
      <c r="A556" s="83" t="s">
        <v>1118</v>
      </c>
      <c r="B556" s="84" t="s">
        <v>1119</v>
      </c>
      <c r="C556" s="82" t="s">
        <v>1118</v>
      </c>
      <c r="D556" s="85">
        <v>0</v>
      </c>
      <c r="E556" s="85">
        <v>0</v>
      </c>
      <c r="F556" s="86" t="str">
        <f t="shared" si="11"/>
        <v>-</v>
      </c>
    </row>
    <row r="557" spans="1:6" s="1" customFormat="1" ht="12.75" customHeight="1" x14ac:dyDescent="0.2">
      <c r="A557" s="83" t="s">
        <v>1120</v>
      </c>
      <c r="B557" s="84" t="s">
        <v>1121</v>
      </c>
      <c r="C557" s="82" t="s">
        <v>1120</v>
      </c>
      <c r="D557" s="85">
        <v>0</v>
      </c>
      <c r="E557" s="85">
        <v>0</v>
      </c>
      <c r="F557" s="86" t="str">
        <f t="shared" si="11"/>
        <v>-</v>
      </c>
    </row>
    <row r="558" spans="1:6" s="1" customFormat="1" ht="12.75" customHeight="1" x14ac:dyDescent="0.2">
      <c r="A558" s="83" t="s">
        <v>1122</v>
      </c>
      <c r="B558" s="84" t="s">
        <v>1123</v>
      </c>
      <c r="C558" s="82" t="s">
        <v>1122</v>
      </c>
      <c r="D558" s="85">
        <v>0</v>
      </c>
      <c r="E558" s="85">
        <v>0</v>
      </c>
      <c r="F558" s="86" t="str">
        <f t="shared" si="11"/>
        <v>-</v>
      </c>
    </row>
    <row r="559" spans="1:6" s="1" customFormat="1" ht="12.75" customHeight="1" x14ac:dyDescent="0.2">
      <c r="A559" s="83" t="s">
        <v>1124</v>
      </c>
      <c r="B559" s="84" t="s">
        <v>1125</v>
      </c>
      <c r="C559" s="82" t="s">
        <v>1124</v>
      </c>
      <c r="D559" s="85">
        <v>0</v>
      </c>
      <c r="E559" s="85">
        <v>0</v>
      </c>
      <c r="F559" s="86" t="str">
        <f t="shared" si="11"/>
        <v>-</v>
      </c>
    </row>
    <row r="560" spans="1:6" s="1" customFormat="1" ht="12.75" customHeight="1" x14ac:dyDescent="0.2">
      <c r="A560" s="83" t="s">
        <v>1126</v>
      </c>
      <c r="B560" s="84" t="s">
        <v>1127</v>
      </c>
      <c r="C560" s="82" t="s">
        <v>1126</v>
      </c>
      <c r="D560" s="85">
        <v>0</v>
      </c>
      <c r="E560" s="85">
        <v>0</v>
      </c>
      <c r="F560" s="86" t="str">
        <f t="shared" si="11"/>
        <v>-</v>
      </c>
    </row>
    <row r="561" spans="1:6" s="1" customFormat="1" ht="12.75" customHeight="1" x14ac:dyDescent="0.2">
      <c r="A561" s="83" t="s">
        <v>1128</v>
      </c>
      <c r="B561" s="84" t="s">
        <v>1129</v>
      </c>
      <c r="C561" s="82" t="s">
        <v>1128</v>
      </c>
      <c r="D561" s="85">
        <v>0</v>
      </c>
      <c r="E561" s="85">
        <v>0</v>
      </c>
      <c r="F561" s="86" t="str">
        <f t="shared" si="11"/>
        <v>-</v>
      </c>
    </row>
    <row r="562" spans="1:6" s="1" customFormat="1" ht="24" customHeight="1" x14ac:dyDescent="0.2">
      <c r="A562" s="83" t="s">
        <v>1130</v>
      </c>
      <c r="B562" s="107" t="s">
        <v>1131</v>
      </c>
      <c r="C562" s="82" t="s">
        <v>1130</v>
      </c>
      <c r="D562" s="85">
        <v>0</v>
      </c>
      <c r="E562" s="85">
        <v>0</v>
      </c>
      <c r="F562" s="86" t="str">
        <f t="shared" si="11"/>
        <v>-</v>
      </c>
    </row>
    <row r="563" spans="1:6" s="1" customFormat="1" ht="12.75" customHeight="1" x14ac:dyDescent="0.2">
      <c r="A563" s="83" t="s">
        <v>1132</v>
      </c>
      <c r="B563" s="84" t="s">
        <v>1133</v>
      </c>
      <c r="C563" s="82" t="s">
        <v>1132</v>
      </c>
      <c r="D563" s="106">
        <f>SUM(D564:D566)</f>
        <v>0</v>
      </c>
      <c r="E563" s="106">
        <f>SUM(E564:E566)</f>
        <v>0</v>
      </c>
      <c r="F563" s="86" t="str">
        <f t="shared" si="11"/>
        <v>-</v>
      </c>
    </row>
    <row r="564" spans="1:6" s="1" customFormat="1" ht="12.75" customHeight="1" x14ac:dyDescent="0.2">
      <c r="A564" s="83" t="s">
        <v>1134</v>
      </c>
      <c r="B564" s="84" t="s">
        <v>1135</v>
      </c>
      <c r="C564" s="82" t="s">
        <v>1134</v>
      </c>
      <c r="D564" s="85">
        <v>0</v>
      </c>
      <c r="E564" s="85">
        <v>0</v>
      </c>
      <c r="F564" s="86" t="str">
        <f t="shared" si="11"/>
        <v>-</v>
      </c>
    </row>
    <row r="565" spans="1:6" s="1" customFormat="1" ht="12.75" customHeight="1" x14ac:dyDescent="0.2">
      <c r="A565" s="83" t="s">
        <v>1136</v>
      </c>
      <c r="B565" s="84" t="s">
        <v>1137</v>
      </c>
      <c r="C565" s="82" t="s">
        <v>1136</v>
      </c>
      <c r="D565" s="85">
        <v>0</v>
      </c>
      <c r="E565" s="85">
        <v>0</v>
      </c>
      <c r="F565" s="86" t="str">
        <f t="shared" si="11"/>
        <v>-</v>
      </c>
    </row>
    <row r="566" spans="1:6" s="1" customFormat="1" ht="12.75" customHeight="1" x14ac:dyDescent="0.2">
      <c r="A566" s="83" t="s">
        <v>1138</v>
      </c>
      <c r="B566" s="84" t="s">
        <v>1139</v>
      </c>
      <c r="C566" s="82" t="s">
        <v>1138</v>
      </c>
      <c r="D566" s="85">
        <v>0</v>
      </c>
      <c r="E566" s="85">
        <v>0</v>
      </c>
      <c r="F566" s="86" t="str">
        <f t="shared" si="11"/>
        <v>-</v>
      </c>
    </row>
    <row r="567" spans="1:6" s="1" customFormat="1" ht="12.75" customHeight="1" x14ac:dyDescent="0.2">
      <c r="A567" s="83" t="s">
        <v>1140</v>
      </c>
      <c r="B567" s="84" t="s">
        <v>1141</v>
      </c>
      <c r="C567" s="82" t="s">
        <v>1140</v>
      </c>
      <c r="D567" s="106">
        <f>D568+D571+D574+D577</f>
        <v>0</v>
      </c>
      <c r="E567" s="106">
        <f>E568+E571+E574+E577</f>
        <v>0</v>
      </c>
      <c r="F567" s="86" t="str">
        <f t="shared" si="11"/>
        <v>-</v>
      </c>
    </row>
    <row r="568" spans="1:6" s="1" customFormat="1" ht="12.75" customHeight="1" x14ac:dyDescent="0.2">
      <c r="A568" s="83" t="s">
        <v>1142</v>
      </c>
      <c r="B568" s="84" t="s">
        <v>1143</v>
      </c>
      <c r="C568" s="82" t="s">
        <v>1142</v>
      </c>
      <c r="D568" s="106">
        <f>SUM(D569:D570)</f>
        <v>0</v>
      </c>
      <c r="E568" s="106">
        <f>SUM(E569:E570)</f>
        <v>0</v>
      </c>
      <c r="F568" s="86" t="str">
        <f t="shared" si="11"/>
        <v>-</v>
      </c>
    </row>
    <row r="569" spans="1:6" s="1" customFormat="1" ht="12.75" customHeight="1" x14ac:dyDescent="0.2">
      <c r="A569" s="83" t="s">
        <v>1144</v>
      </c>
      <c r="B569" s="84" t="s">
        <v>1145</v>
      </c>
      <c r="C569" s="82" t="s">
        <v>1144</v>
      </c>
      <c r="D569" s="85">
        <v>0</v>
      </c>
      <c r="E569" s="85">
        <v>0</v>
      </c>
      <c r="F569" s="86" t="str">
        <f t="shared" si="11"/>
        <v>-</v>
      </c>
    </row>
    <row r="570" spans="1:6" s="1" customFormat="1" ht="12.75" customHeight="1" x14ac:dyDescent="0.2">
      <c r="A570" s="83" t="s">
        <v>1146</v>
      </c>
      <c r="B570" s="84" t="s">
        <v>1147</v>
      </c>
      <c r="C570" s="82" t="s">
        <v>1146</v>
      </c>
      <c r="D570" s="85">
        <v>0</v>
      </c>
      <c r="E570" s="85">
        <v>0</v>
      </c>
      <c r="F570" s="86" t="str">
        <f t="shared" si="11"/>
        <v>-</v>
      </c>
    </row>
    <row r="571" spans="1:6" s="1" customFormat="1" ht="12.75" customHeight="1" x14ac:dyDescent="0.2">
      <c r="A571" s="83" t="s">
        <v>1148</v>
      </c>
      <c r="B571" s="84" t="s">
        <v>1149</v>
      </c>
      <c r="C571" s="82" t="s">
        <v>1148</v>
      </c>
      <c r="D571" s="106">
        <f>SUM(D572:D573)</f>
        <v>0</v>
      </c>
      <c r="E571" s="106">
        <f>SUM(E572:E573)</f>
        <v>0</v>
      </c>
      <c r="F571" s="86" t="str">
        <f t="shared" si="11"/>
        <v>-</v>
      </c>
    </row>
    <row r="572" spans="1:6" s="1" customFormat="1" ht="12.75" customHeight="1" x14ac:dyDescent="0.2">
      <c r="A572" s="83" t="s">
        <v>1150</v>
      </c>
      <c r="B572" s="84" t="s">
        <v>935</v>
      </c>
      <c r="C572" s="82" t="s">
        <v>1150</v>
      </c>
      <c r="D572" s="85">
        <v>0</v>
      </c>
      <c r="E572" s="85">
        <v>0</v>
      </c>
      <c r="F572" s="86" t="str">
        <f t="shared" si="11"/>
        <v>-</v>
      </c>
    </row>
    <row r="573" spans="1:6" s="1" customFormat="1" ht="12.75" customHeight="1" x14ac:dyDescent="0.2">
      <c r="A573" s="83" t="s">
        <v>1151</v>
      </c>
      <c r="B573" s="84" t="s">
        <v>937</v>
      </c>
      <c r="C573" s="82" t="s">
        <v>1151</v>
      </c>
      <c r="D573" s="85">
        <v>0</v>
      </c>
      <c r="E573" s="85">
        <v>0</v>
      </c>
      <c r="F573" s="86" t="str">
        <f t="shared" si="11"/>
        <v>-</v>
      </c>
    </row>
    <row r="574" spans="1:6" s="1" customFormat="1" ht="12.75" customHeight="1" x14ac:dyDescent="0.2">
      <c r="A574" s="83" t="s">
        <v>1152</v>
      </c>
      <c r="B574" s="84" t="s">
        <v>1153</v>
      </c>
      <c r="C574" s="82" t="s">
        <v>1152</v>
      </c>
      <c r="D574" s="106">
        <f>SUM(D575:D576)</f>
        <v>0</v>
      </c>
      <c r="E574" s="106">
        <f>SUM(E575:E576)</f>
        <v>0</v>
      </c>
      <c r="F574" s="86" t="str">
        <f t="shared" si="11"/>
        <v>-</v>
      </c>
    </row>
    <row r="575" spans="1:6" s="1" customFormat="1" ht="12.75" customHeight="1" x14ac:dyDescent="0.2">
      <c r="A575" s="83" t="s">
        <v>1154</v>
      </c>
      <c r="B575" s="84" t="s">
        <v>941</v>
      </c>
      <c r="C575" s="82" t="s">
        <v>1154</v>
      </c>
      <c r="D575" s="85">
        <v>0</v>
      </c>
      <c r="E575" s="85">
        <v>0</v>
      </c>
      <c r="F575" s="86" t="str">
        <f t="shared" si="11"/>
        <v>-</v>
      </c>
    </row>
    <row r="576" spans="1:6" s="1" customFormat="1" ht="12.75" customHeight="1" x14ac:dyDescent="0.2">
      <c r="A576" s="83" t="s">
        <v>1155</v>
      </c>
      <c r="B576" s="84" t="s">
        <v>943</v>
      </c>
      <c r="C576" s="82" t="s">
        <v>1155</v>
      </c>
      <c r="D576" s="85">
        <v>0</v>
      </c>
      <c r="E576" s="85">
        <v>0</v>
      </c>
      <c r="F576" s="86" t="str">
        <f t="shared" si="11"/>
        <v>-</v>
      </c>
    </row>
    <row r="577" spans="1:6" s="1" customFormat="1" ht="12.75" customHeight="1" x14ac:dyDescent="0.2">
      <c r="A577" s="83" t="s">
        <v>1156</v>
      </c>
      <c r="B577" s="84" t="s">
        <v>1157</v>
      </c>
      <c r="C577" s="82" t="s">
        <v>1156</v>
      </c>
      <c r="D577" s="106">
        <f>SUM(D578:D579)</f>
        <v>0</v>
      </c>
      <c r="E577" s="106">
        <f>SUM(E578:E579)</f>
        <v>0</v>
      </c>
      <c r="F577" s="86" t="str">
        <f t="shared" si="11"/>
        <v>-</v>
      </c>
    </row>
    <row r="578" spans="1:6" s="1" customFormat="1" ht="12.75" customHeight="1" x14ac:dyDescent="0.2">
      <c r="A578" s="116" t="s">
        <v>1158</v>
      </c>
      <c r="B578" s="84" t="s">
        <v>1159</v>
      </c>
      <c r="C578" s="117" t="s">
        <v>1158</v>
      </c>
      <c r="D578" s="85">
        <v>0</v>
      </c>
      <c r="E578" s="85">
        <v>0</v>
      </c>
      <c r="F578" s="86" t="str">
        <f t="shared" si="11"/>
        <v>-</v>
      </c>
    </row>
    <row r="579" spans="1:6" s="1" customFormat="1" ht="12.75" customHeight="1" x14ac:dyDescent="0.2">
      <c r="A579" s="116" t="s">
        <v>1160</v>
      </c>
      <c r="B579" s="84" t="s">
        <v>1061</v>
      </c>
      <c r="C579" s="117" t="s">
        <v>1160</v>
      </c>
      <c r="D579" s="85">
        <v>0</v>
      </c>
      <c r="E579" s="85">
        <v>0</v>
      </c>
      <c r="F579" s="86" t="str">
        <f t="shared" si="11"/>
        <v>-</v>
      </c>
    </row>
    <row r="580" spans="1:6" s="1" customFormat="1" ht="12.75" customHeight="1" x14ac:dyDescent="0.2">
      <c r="A580" s="83" t="s">
        <v>1161</v>
      </c>
      <c r="B580" s="84" t="s">
        <v>1162</v>
      </c>
      <c r="C580" s="82" t="s">
        <v>1161</v>
      </c>
      <c r="D580" s="106">
        <f>D581+D585+D587+D590</f>
        <v>0</v>
      </c>
      <c r="E580" s="106">
        <f>E581+E585+E587+E590</f>
        <v>0</v>
      </c>
      <c r="F580" s="86" t="str">
        <f t="shared" si="11"/>
        <v>-</v>
      </c>
    </row>
    <row r="581" spans="1:6" s="1" customFormat="1" ht="24" customHeight="1" x14ac:dyDescent="0.2">
      <c r="A581" s="83" t="s">
        <v>1163</v>
      </c>
      <c r="B581" s="107" t="s">
        <v>1164</v>
      </c>
      <c r="C581" s="82" t="s">
        <v>1163</v>
      </c>
      <c r="D581" s="106">
        <f>SUM(D582:D584)</f>
        <v>0</v>
      </c>
      <c r="E581" s="106">
        <f>SUM(E582:E584)</f>
        <v>0</v>
      </c>
      <c r="F581" s="86" t="str">
        <f t="shared" si="11"/>
        <v>-</v>
      </c>
    </row>
    <row r="582" spans="1:6" s="1" customFormat="1" ht="12.75" customHeight="1" x14ac:dyDescent="0.2">
      <c r="A582" s="83" t="s">
        <v>1165</v>
      </c>
      <c r="B582" s="84" t="s">
        <v>955</v>
      </c>
      <c r="C582" s="82" t="s">
        <v>1165</v>
      </c>
      <c r="D582" s="85">
        <v>0</v>
      </c>
      <c r="E582" s="85">
        <v>0</v>
      </c>
      <c r="F582" s="86" t="str">
        <f t="shared" si="11"/>
        <v>-</v>
      </c>
    </row>
    <row r="583" spans="1:6" s="1" customFormat="1" ht="12.75" customHeight="1" x14ac:dyDescent="0.2">
      <c r="A583" s="83" t="s">
        <v>1166</v>
      </c>
      <c r="B583" s="84" t="s">
        <v>957</v>
      </c>
      <c r="C583" s="82" t="s">
        <v>1166</v>
      </c>
      <c r="D583" s="85">
        <v>0</v>
      </c>
      <c r="E583" s="85">
        <v>0</v>
      </c>
      <c r="F583" s="86" t="str">
        <f t="shared" si="11"/>
        <v>-</v>
      </c>
    </row>
    <row r="584" spans="1:6" s="1" customFormat="1" ht="12.75" customHeight="1" x14ac:dyDescent="0.2">
      <c r="A584" s="83" t="s">
        <v>1167</v>
      </c>
      <c r="B584" s="84" t="s">
        <v>959</v>
      </c>
      <c r="C584" s="82" t="s">
        <v>1167</v>
      </c>
      <c r="D584" s="85">
        <v>0</v>
      </c>
      <c r="E584" s="85">
        <v>0</v>
      </c>
      <c r="F584" s="86" t="str">
        <f t="shared" si="11"/>
        <v>-</v>
      </c>
    </row>
    <row r="585" spans="1:6" s="1" customFormat="1" ht="12.75" customHeight="1" x14ac:dyDescent="0.2">
      <c r="A585" s="83" t="s">
        <v>1168</v>
      </c>
      <c r="B585" s="84" t="s">
        <v>1169</v>
      </c>
      <c r="C585" s="82" t="s">
        <v>1168</v>
      </c>
      <c r="D585" s="106">
        <f>D586</f>
        <v>0</v>
      </c>
      <c r="E585" s="106">
        <f>E586</f>
        <v>0</v>
      </c>
      <c r="F585" s="86" t="str">
        <f t="shared" si="11"/>
        <v>-</v>
      </c>
    </row>
    <row r="586" spans="1:6" s="1" customFormat="1" ht="12.75" customHeight="1" x14ac:dyDescent="0.2">
      <c r="A586" s="83" t="s">
        <v>1170</v>
      </c>
      <c r="B586" s="84" t="s">
        <v>1171</v>
      </c>
      <c r="C586" s="82" t="s">
        <v>1170</v>
      </c>
      <c r="D586" s="85">
        <v>0</v>
      </c>
      <c r="E586" s="85">
        <v>0</v>
      </c>
      <c r="F586" s="86" t="str">
        <f t="shared" si="11"/>
        <v>-</v>
      </c>
    </row>
    <row r="587" spans="1:6" s="1" customFormat="1" ht="24" customHeight="1" x14ac:dyDescent="0.2">
      <c r="A587" s="83" t="s">
        <v>1172</v>
      </c>
      <c r="B587" s="84" t="s">
        <v>1173</v>
      </c>
      <c r="C587" s="82" t="s">
        <v>1172</v>
      </c>
      <c r="D587" s="106">
        <f>SUM(D588:D589)</f>
        <v>0</v>
      </c>
      <c r="E587" s="106">
        <f>SUM(E588:E589)</f>
        <v>0</v>
      </c>
      <c r="F587" s="86" t="str">
        <f t="shared" si="11"/>
        <v>-</v>
      </c>
    </row>
    <row r="588" spans="1:6" s="1" customFormat="1" ht="24" customHeight="1" x14ac:dyDescent="0.2">
      <c r="A588" s="83" t="s">
        <v>1174</v>
      </c>
      <c r="B588" s="107" t="s">
        <v>1175</v>
      </c>
      <c r="C588" s="82" t="s">
        <v>1174</v>
      </c>
      <c r="D588" s="85">
        <v>0</v>
      </c>
      <c r="E588" s="85">
        <v>0</v>
      </c>
      <c r="F588" s="86" t="str">
        <f t="shared" si="11"/>
        <v>-</v>
      </c>
    </row>
    <row r="589" spans="1:6" s="1" customFormat="1" ht="12.75" customHeight="1" x14ac:dyDescent="0.2">
      <c r="A589" s="83" t="s">
        <v>1176</v>
      </c>
      <c r="B589" s="84" t="s">
        <v>1177</v>
      </c>
      <c r="C589" s="82" t="s">
        <v>1176</v>
      </c>
      <c r="D589" s="85">
        <v>0</v>
      </c>
      <c r="E589" s="85">
        <v>0</v>
      </c>
      <c r="F589" s="86" t="str">
        <f t="shared" si="11"/>
        <v>-</v>
      </c>
    </row>
    <row r="590" spans="1:6" s="1" customFormat="1" ht="24" customHeight="1" x14ac:dyDescent="0.2">
      <c r="A590" s="116" t="s">
        <v>1178</v>
      </c>
      <c r="B590" s="84" t="s">
        <v>1179</v>
      </c>
      <c r="C590" s="117" t="s">
        <v>1178</v>
      </c>
      <c r="D590" s="106">
        <f>SUM(D591:D592)</f>
        <v>0</v>
      </c>
      <c r="E590" s="106">
        <f>SUM(E591:E592)</f>
        <v>0</v>
      </c>
      <c r="F590" s="86" t="str">
        <f t="shared" si="11"/>
        <v>-</v>
      </c>
    </row>
    <row r="591" spans="1:6" s="1" customFormat="1" ht="12.75" customHeight="1" x14ac:dyDescent="0.2">
      <c r="A591" s="83" t="s">
        <v>1180</v>
      </c>
      <c r="B591" s="84" t="s">
        <v>1181</v>
      </c>
      <c r="C591" s="82" t="s">
        <v>1180</v>
      </c>
      <c r="D591" s="85">
        <v>0</v>
      </c>
      <c r="E591" s="85">
        <v>0</v>
      </c>
      <c r="F591" s="86" t="str">
        <f t="shared" si="11"/>
        <v>-</v>
      </c>
    </row>
    <row r="592" spans="1:6" s="1" customFormat="1" ht="12.75" customHeight="1" x14ac:dyDescent="0.2">
      <c r="A592" s="83" t="s">
        <v>1182</v>
      </c>
      <c r="B592" s="84" t="s">
        <v>973</v>
      </c>
      <c r="C592" s="82" t="s">
        <v>1182</v>
      </c>
      <c r="D592" s="85">
        <v>0</v>
      </c>
      <c r="E592" s="85">
        <v>0</v>
      </c>
      <c r="F592" s="86" t="str">
        <f t="shared" si="11"/>
        <v>-</v>
      </c>
    </row>
    <row r="593" spans="1:6" s="1" customFormat="1" ht="24" customHeight="1" x14ac:dyDescent="0.2">
      <c r="A593" s="83" t="s">
        <v>1183</v>
      </c>
      <c r="B593" s="107" t="s">
        <v>1184</v>
      </c>
      <c r="C593" s="82" t="s">
        <v>1183</v>
      </c>
      <c r="D593" s="106">
        <f>D594+D599+D603+D605+D612+D617</f>
        <v>281.35000000000002</v>
      </c>
      <c r="E593" s="106">
        <f>E594+E599+E603+E605+E612+E617</f>
        <v>0</v>
      </c>
      <c r="F593" s="86">
        <f t="shared" si="11"/>
        <v>0</v>
      </c>
    </row>
    <row r="594" spans="1:6" s="1" customFormat="1" ht="24" customHeight="1" x14ac:dyDescent="0.2">
      <c r="A594" s="83" t="s">
        <v>1185</v>
      </c>
      <c r="B594" s="84" t="s">
        <v>1186</v>
      </c>
      <c r="C594" s="82" t="s">
        <v>1185</v>
      </c>
      <c r="D594" s="106">
        <f>SUM(D595:D598)</f>
        <v>0</v>
      </c>
      <c r="E594" s="106">
        <f>SUM(E595:E598)</f>
        <v>0</v>
      </c>
      <c r="F594" s="86" t="str">
        <f t="shared" si="11"/>
        <v>-</v>
      </c>
    </row>
    <row r="595" spans="1:6" s="1" customFormat="1" ht="12.75" customHeight="1" x14ac:dyDescent="0.2">
      <c r="A595" s="83" t="s">
        <v>1187</v>
      </c>
      <c r="B595" s="84" t="s">
        <v>1188</v>
      </c>
      <c r="C595" s="82" t="s">
        <v>1187</v>
      </c>
      <c r="D595" s="85">
        <v>0</v>
      </c>
      <c r="E595" s="85">
        <v>0</v>
      </c>
      <c r="F595" s="86" t="str">
        <f t="shared" si="11"/>
        <v>-</v>
      </c>
    </row>
    <row r="596" spans="1:6" s="1" customFormat="1" ht="12.75" customHeight="1" x14ac:dyDescent="0.2">
      <c r="A596" s="83" t="s">
        <v>1189</v>
      </c>
      <c r="B596" s="84" t="s">
        <v>1190</v>
      </c>
      <c r="C596" s="82" t="s">
        <v>1189</v>
      </c>
      <c r="D596" s="85">
        <v>0</v>
      </c>
      <c r="E596" s="85">
        <v>0</v>
      </c>
      <c r="F596" s="86" t="str">
        <f t="shared" si="11"/>
        <v>-</v>
      </c>
    </row>
    <row r="597" spans="1:6" s="1" customFormat="1" ht="12.75" customHeight="1" x14ac:dyDescent="0.2">
      <c r="A597" s="83" t="s">
        <v>1191</v>
      </c>
      <c r="B597" s="84" t="s">
        <v>1192</v>
      </c>
      <c r="C597" s="82" t="s">
        <v>1191</v>
      </c>
      <c r="D597" s="85">
        <v>0</v>
      </c>
      <c r="E597" s="85">
        <v>0</v>
      </c>
      <c r="F597" s="86" t="str">
        <f t="shared" si="11"/>
        <v>-</v>
      </c>
    </row>
    <row r="598" spans="1:6" s="1" customFormat="1" ht="12.75" customHeight="1" x14ac:dyDescent="0.2">
      <c r="A598" s="83" t="s">
        <v>1193</v>
      </c>
      <c r="B598" s="84" t="s">
        <v>1194</v>
      </c>
      <c r="C598" s="82" t="s">
        <v>1193</v>
      </c>
      <c r="D598" s="85">
        <v>0</v>
      </c>
      <c r="E598" s="85">
        <v>0</v>
      </c>
      <c r="F598" s="86" t="str">
        <f t="shared" si="11"/>
        <v>-</v>
      </c>
    </row>
    <row r="599" spans="1:6" s="1" customFormat="1" ht="24" customHeight="1" x14ac:dyDescent="0.2">
      <c r="A599" s="83" t="s">
        <v>1195</v>
      </c>
      <c r="B599" s="84" t="s">
        <v>1196</v>
      </c>
      <c r="C599" s="82" t="s">
        <v>1195</v>
      </c>
      <c r="D599" s="106">
        <f>SUM(D600:D602)</f>
        <v>0</v>
      </c>
      <c r="E599" s="106">
        <f>SUM(E600:E602)</f>
        <v>0</v>
      </c>
      <c r="F599" s="86" t="str">
        <f t="shared" si="11"/>
        <v>-</v>
      </c>
    </row>
    <row r="600" spans="1:6" s="1" customFormat="1" ht="12.75" customHeight="1" x14ac:dyDescent="0.2">
      <c r="A600" s="83" t="s">
        <v>1197</v>
      </c>
      <c r="B600" s="84" t="s">
        <v>1198</v>
      </c>
      <c r="C600" s="82" t="s">
        <v>1197</v>
      </c>
      <c r="D600" s="85">
        <v>0</v>
      </c>
      <c r="E600" s="85">
        <v>0</v>
      </c>
      <c r="F600" s="86" t="str">
        <f t="shared" si="11"/>
        <v>-</v>
      </c>
    </row>
    <row r="601" spans="1:6" s="1" customFormat="1" ht="24" customHeight="1" x14ac:dyDescent="0.2">
      <c r="A601" s="83" t="s">
        <v>1199</v>
      </c>
      <c r="B601" s="84" t="s">
        <v>1200</v>
      </c>
      <c r="C601" s="82" t="s">
        <v>1199</v>
      </c>
      <c r="D601" s="85">
        <v>0</v>
      </c>
      <c r="E601" s="85">
        <v>0</v>
      </c>
      <c r="F601" s="86" t="str">
        <f t="shared" si="11"/>
        <v>-</v>
      </c>
    </row>
    <row r="602" spans="1:6" s="1" customFormat="1" ht="24" customHeight="1" x14ac:dyDescent="0.2">
      <c r="A602" s="83" t="s">
        <v>1201</v>
      </c>
      <c r="B602" s="84" t="s">
        <v>1202</v>
      </c>
      <c r="C602" s="82" t="s">
        <v>1201</v>
      </c>
      <c r="D602" s="85">
        <v>0</v>
      </c>
      <c r="E602" s="85">
        <v>0</v>
      </c>
      <c r="F602" s="86" t="str">
        <f t="shared" si="11"/>
        <v>-</v>
      </c>
    </row>
    <row r="603" spans="1:6" s="1" customFormat="1" ht="24" customHeight="1" x14ac:dyDescent="0.2">
      <c r="A603" s="83" t="s">
        <v>1203</v>
      </c>
      <c r="B603" s="84" t="s">
        <v>1204</v>
      </c>
      <c r="C603" s="82" t="s">
        <v>1203</v>
      </c>
      <c r="D603" s="106">
        <f>D604</f>
        <v>0</v>
      </c>
      <c r="E603" s="106">
        <f>E604</f>
        <v>0</v>
      </c>
      <c r="F603" s="86" t="str">
        <f t="shared" si="11"/>
        <v>-</v>
      </c>
    </row>
    <row r="604" spans="1:6" s="1" customFormat="1" ht="12.75" customHeight="1" x14ac:dyDescent="0.2">
      <c r="A604" s="83" t="s">
        <v>1205</v>
      </c>
      <c r="B604" s="84" t="s">
        <v>1206</v>
      </c>
      <c r="C604" s="82" t="s">
        <v>1205</v>
      </c>
      <c r="D604" s="85">
        <v>0</v>
      </c>
      <c r="E604" s="85">
        <v>0</v>
      </c>
      <c r="F604" s="86" t="str">
        <f t="shared" si="11"/>
        <v>-</v>
      </c>
    </row>
    <row r="605" spans="1:6" s="1" customFormat="1" ht="24" customHeight="1" x14ac:dyDescent="0.2">
      <c r="A605" s="83" t="s">
        <v>1207</v>
      </c>
      <c r="B605" s="84" t="s">
        <v>1208</v>
      </c>
      <c r="C605" s="82" t="s">
        <v>1207</v>
      </c>
      <c r="D605" s="106">
        <f>SUM(D606:D611)</f>
        <v>0</v>
      </c>
      <c r="E605" s="106">
        <f>SUM(E606:E611)</f>
        <v>0</v>
      </c>
      <c r="F605" s="86" t="str">
        <f t="shared" si="11"/>
        <v>-</v>
      </c>
    </row>
    <row r="606" spans="1:6" s="1" customFormat="1" ht="24" customHeight="1" x14ac:dyDescent="0.2">
      <c r="A606" s="83" t="s">
        <v>1209</v>
      </c>
      <c r="B606" s="84" t="s">
        <v>1210</v>
      </c>
      <c r="C606" s="82" t="s">
        <v>1209</v>
      </c>
      <c r="D606" s="85">
        <v>0</v>
      </c>
      <c r="E606" s="85">
        <v>0</v>
      </c>
      <c r="F606" s="86" t="str">
        <f t="shared" si="11"/>
        <v>-</v>
      </c>
    </row>
    <row r="607" spans="1:6" s="1" customFormat="1" ht="24" customHeight="1" x14ac:dyDescent="0.2">
      <c r="A607" s="83" t="s">
        <v>1211</v>
      </c>
      <c r="B607" s="107" t="s">
        <v>1212</v>
      </c>
      <c r="C607" s="82" t="s">
        <v>1211</v>
      </c>
      <c r="D607" s="85">
        <v>0</v>
      </c>
      <c r="E607" s="85">
        <v>0</v>
      </c>
      <c r="F607" s="86" t="str">
        <f t="shared" si="11"/>
        <v>-</v>
      </c>
    </row>
    <row r="608" spans="1:6" s="1" customFormat="1" ht="24" customHeight="1" x14ac:dyDescent="0.2">
      <c r="A608" s="116" t="s">
        <v>1213</v>
      </c>
      <c r="B608" s="84" t="s">
        <v>1214</v>
      </c>
      <c r="C608" s="117" t="s">
        <v>1213</v>
      </c>
      <c r="D608" s="85">
        <v>0</v>
      </c>
      <c r="E608" s="85">
        <v>0</v>
      </c>
      <c r="F608" s="86" t="str">
        <f t="shared" si="11"/>
        <v>-</v>
      </c>
    </row>
    <row r="609" spans="1:6" s="1" customFormat="1" ht="12.75" customHeight="1" x14ac:dyDescent="0.2">
      <c r="A609" s="83" t="s">
        <v>1215</v>
      </c>
      <c r="B609" s="84" t="s">
        <v>1216</v>
      </c>
      <c r="C609" s="82" t="s">
        <v>1215</v>
      </c>
      <c r="D609" s="85">
        <v>0</v>
      </c>
      <c r="E609" s="85">
        <v>0</v>
      </c>
      <c r="F609" s="86" t="str">
        <f t="shared" si="11"/>
        <v>-</v>
      </c>
    </row>
    <row r="610" spans="1:6" s="1" customFormat="1" ht="12.75" customHeight="1" x14ac:dyDescent="0.2">
      <c r="A610" s="83" t="s">
        <v>1217</v>
      </c>
      <c r="B610" s="84" t="s">
        <v>1218</v>
      </c>
      <c r="C610" s="82" t="s">
        <v>1217</v>
      </c>
      <c r="D610" s="85">
        <v>0</v>
      </c>
      <c r="E610" s="85">
        <v>0</v>
      </c>
      <c r="F610" s="86" t="str">
        <f t="shared" si="11"/>
        <v>-</v>
      </c>
    </row>
    <row r="611" spans="1:6" s="1" customFormat="1" ht="24" customHeight="1" x14ac:dyDescent="0.2">
      <c r="A611" s="83" t="s">
        <v>1219</v>
      </c>
      <c r="B611" s="84" t="s">
        <v>1220</v>
      </c>
      <c r="C611" s="82" t="s">
        <v>1219</v>
      </c>
      <c r="D611" s="85">
        <v>0</v>
      </c>
      <c r="E611" s="85">
        <v>0</v>
      </c>
      <c r="F611" s="86" t="str">
        <f t="shared" si="11"/>
        <v>-</v>
      </c>
    </row>
    <row r="612" spans="1:6" s="1" customFormat="1" ht="24" customHeight="1" x14ac:dyDescent="0.2">
      <c r="A612" s="83" t="s">
        <v>1221</v>
      </c>
      <c r="B612" s="84" t="s">
        <v>1222</v>
      </c>
      <c r="C612" s="82" t="s">
        <v>1221</v>
      </c>
      <c r="D612" s="106">
        <f>SUM(D613:D616)</f>
        <v>0</v>
      </c>
      <c r="E612" s="106">
        <f>SUM(E613:E616)</f>
        <v>0</v>
      </c>
      <c r="F612" s="86" t="str">
        <f t="shared" ref="F612:F647" si="12">IF(D612&lt;&gt;0,IF(E612/D612&gt;=100,"&gt;&gt;100",E612/D612*100),"-")</f>
        <v>-</v>
      </c>
    </row>
    <row r="613" spans="1:6" s="1" customFormat="1" ht="24" customHeight="1" x14ac:dyDescent="0.2">
      <c r="A613" s="83" t="s">
        <v>1223</v>
      </c>
      <c r="B613" s="107" t="s">
        <v>1224</v>
      </c>
      <c r="C613" s="82" t="s">
        <v>1223</v>
      </c>
      <c r="D613" s="85">
        <v>0</v>
      </c>
      <c r="E613" s="85">
        <v>0</v>
      </c>
      <c r="F613" s="86" t="str">
        <f t="shared" si="12"/>
        <v>-</v>
      </c>
    </row>
    <row r="614" spans="1:6" s="1" customFormat="1" ht="12.75" customHeight="1" x14ac:dyDescent="0.2">
      <c r="A614" s="83" t="s">
        <v>1225</v>
      </c>
      <c r="B614" s="84" t="s">
        <v>1226</v>
      </c>
      <c r="C614" s="82" t="s">
        <v>1225</v>
      </c>
      <c r="D614" s="85">
        <v>0</v>
      </c>
      <c r="E614" s="85">
        <v>0</v>
      </c>
      <c r="F614" s="86" t="str">
        <f t="shared" si="12"/>
        <v>-</v>
      </c>
    </row>
    <row r="615" spans="1:6" s="1" customFormat="1" ht="12.75" customHeight="1" x14ac:dyDescent="0.2">
      <c r="A615" s="83" t="s">
        <v>1227</v>
      </c>
      <c r="B615" s="84" t="s">
        <v>1228</v>
      </c>
      <c r="C615" s="82" t="s">
        <v>1227</v>
      </c>
      <c r="D615" s="85">
        <v>0</v>
      </c>
      <c r="E615" s="85">
        <v>0</v>
      </c>
      <c r="F615" s="86" t="str">
        <f t="shared" si="12"/>
        <v>-</v>
      </c>
    </row>
    <row r="616" spans="1:6" s="1" customFormat="1" ht="12.75" customHeight="1" x14ac:dyDescent="0.2">
      <c r="A616" s="83" t="s">
        <v>1229</v>
      </c>
      <c r="B616" s="84" t="s">
        <v>1230</v>
      </c>
      <c r="C616" s="82" t="s">
        <v>1229</v>
      </c>
      <c r="D616" s="85">
        <v>0</v>
      </c>
      <c r="E616" s="85">
        <v>0</v>
      </c>
      <c r="F616" s="86" t="str">
        <f t="shared" si="12"/>
        <v>-</v>
      </c>
    </row>
    <row r="617" spans="1:6" s="1" customFormat="1" ht="24" customHeight="1" x14ac:dyDescent="0.2">
      <c r="A617" s="83" t="s">
        <v>1231</v>
      </c>
      <c r="B617" s="84" t="s">
        <v>1232</v>
      </c>
      <c r="C617" s="82" t="s">
        <v>1231</v>
      </c>
      <c r="D617" s="106">
        <f>SUM(D618:D624)</f>
        <v>281.35000000000002</v>
      </c>
      <c r="E617" s="106">
        <f>SUM(E618:E624)</f>
        <v>0</v>
      </c>
      <c r="F617" s="86">
        <f t="shared" si="12"/>
        <v>0</v>
      </c>
    </row>
    <row r="618" spans="1:6" s="1" customFormat="1" ht="12.75" customHeight="1" x14ac:dyDescent="0.2">
      <c r="A618" s="83" t="s">
        <v>1233</v>
      </c>
      <c r="B618" s="84" t="s">
        <v>1234</v>
      </c>
      <c r="C618" s="82" t="s">
        <v>1233</v>
      </c>
      <c r="D618" s="85">
        <v>281.35000000000002</v>
      </c>
      <c r="E618" s="85">
        <v>0</v>
      </c>
      <c r="F618" s="86">
        <f t="shared" si="12"/>
        <v>0</v>
      </c>
    </row>
    <row r="619" spans="1:6" s="1" customFormat="1" ht="12.75" customHeight="1" x14ac:dyDescent="0.2">
      <c r="A619" s="83" t="s">
        <v>1235</v>
      </c>
      <c r="B619" s="84" t="s">
        <v>1236</v>
      </c>
      <c r="C619" s="82" t="s">
        <v>1235</v>
      </c>
      <c r="D619" s="85">
        <v>0</v>
      </c>
      <c r="E619" s="85">
        <v>0</v>
      </c>
      <c r="F619" s="86" t="str">
        <f t="shared" si="12"/>
        <v>-</v>
      </c>
    </row>
    <row r="620" spans="1:6" s="1" customFormat="1" ht="12.75" customHeight="1" x14ac:dyDescent="0.2">
      <c r="A620" s="83" t="s">
        <v>1237</v>
      </c>
      <c r="B620" s="84" t="s">
        <v>1238</v>
      </c>
      <c r="C620" s="82" t="s">
        <v>1237</v>
      </c>
      <c r="D620" s="85">
        <v>0</v>
      </c>
      <c r="E620" s="85">
        <v>0</v>
      </c>
      <c r="F620" s="86" t="str">
        <f t="shared" si="12"/>
        <v>-</v>
      </c>
    </row>
    <row r="621" spans="1:6" s="1" customFormat="1" ht="12.75" customHeight="1" x14ac:dyDescent="0.2">
      <c r="A621" s="83" t="s">
        <v>1239</v>
      </c>
      <c r="B621" s="84" t="s">
        <v>1240</v>
      </c>
      <c r="C621" s="82" t="s">
        <v>1239</v>
      </c>
      <c r="D621" s="85">
        <v>0</v>
      </c>
      <c r="E621" s="85">
        <v>0</v>
      </c>
      <c r="F621" s="86" t="str">
        <f t="shared" si="12"/>
        <v>-</v>
      </c>
    </row>
    <row r="622" spans="1:6" s="1" customFormat="1" ht="12.75" customHeight="1" x14ac:dyDescent="0.2">
      <c r="A622" s="83" t="s">
        <v>1241</v>
      </c>
      <c r="B622" s="84" t="s">
        <v>1242</v>
      </c>
      <c r="C622" s="82" t="s">
        <v>1241</v>
      </c>
      <c r="D622" s="85">
        <v>0</v>
      </c>
      <c r="E622" s="85">
        <v>0</v>
      </c>
      <c r="F622" s="86" t="str">
        <f t="shared" si="12"/>
        <v>-</v>
      </c>
    </row>
    <row r="623" spans="1:6" s="1" customFormat="1" ht="24" customHeight="1" x14ac:dyDescent="0.2">
      <c r="A623" s="83" t="s">
        <v>1243</v>
      </c>
      <c r="B623" s="84" t="s">
        <v>1244</v>
      </c>
      <c r="C623" s="82" t="s">
        <v>1243</v>
      </c>
      <c r="D623" s="85">
        <v>0</v>
      </c>
      <c r="E623" s="85">
        <v>0</v>
      </c>
      <c r="F623" s="86" t="str">
        <f t="shared" si="12"/>
        <v>-</v>
      </c>
    </row>
    <row r="624" spans="1:6" s="1" customFormat="1" ht="24" customHeight="1" x14ac:dyDescent="0.2">
      <c r="A624" s="83" t="s">
        <v>1245</v>
      </c>
      <c r="B624" s="84" t="s">
        <v>1246</v>
      </c>
      <c r="C624" s="82" t="s">
        <v>1245</v>
      </c>
      <c r="D624" s="85">
        <v>0</v>
      </c>
      <c r="E624" s="85">
        <v>0</v>
      </c>
      <c r="F624" s="86" t="str">
        <f t="shared" si="12"/>
        <v>-</v>
      </c>
    </row>
    <row r="625" spans="1:6" s="1" customFormat="1" ht="12.75" customHeight="1" x14ac:dyDescent="0.2">
      <c r="A625" s="83" t="s">
        <v>1247</v>
      </c>
      <c r="B625" s="84" t="s">
        <v>1248</v>
      </c>
      <c r="C625" s="82" t="s">
        <v>1247</v>
      </c>
      <c r="D625" s="106">
        <f>D626+D629+D632</f>
        <v>0</v>
      </c>
      <c r="E625" s="106">
        <f>E626+E629+E632</f>
        <v>0</v>
      </c>
      <c r="F625" s="86" t="str">
        <f t="shared" si="12"/>
        <v>-</v>
      </c>
    </row>
    <row r="626" spans="1:6" s="1" customFormat="1" ht="12.75" customHeight="1" x14ac:dyDescent="0.2">
      <c r="A626" s="83" t="s">
        <v>1249</v>
      </c>
      <c r="B626" s="84" t="s">
        <v>1250</v>
      </c>
      <c r="C626" s="82" t="s">
        <v>1249</v>
      </c>
      <c r="D626" s="106">
        <f>SUM(D627:D628)</f>
        <v>0</v>
      </c>
      <c r="E626" s="106">
        <f>SUM(E627:E628)</f>
        <v>0</v>
      </c>
      <c r="F626" s="86" t="str">
        <f t="shared" si="12"/>
        <v>-</v>
      </c>
    </row>
    <row r="627" spans="1:6" s="1" customFormat="1" ht="12.75" customHeight="1" x14ac:dyDescent="0.2">
      <c r="A627" s="83" t="s">
        <v>1251</v>
      </c>
      <c r="B627" s="84" t="s">
        <v>1252</v>
      </c>
      <c r="C627" s="82" t="s">
        <v>1251</v>
      </c>
      <c r="D627" s="85">
        <v>0</v>
      </c>
      <c r="E627" s="85">
        <v>0</v>
      </c>
      <c r="F627" s="86" t="str">
        <f t="shared" si="12"/>
        <v>-</v>
      </c>
    </row>
    <row r="628" spans="1:6" s="1" customFormat="1" ht="12.75" customHeight="1" x14ac:dyDescent="0.2">
      <c r="A628" s="83" t="s">
        <v>1253</v>
      </c>
      <c r="B628" s="84" t="s">
        <v>1254</v>
      </c>
      <c r="C628" s="82" t="s">
        <v>1253</v>
      </c>
      <c r="D628" s="85">
        <v>0</v>
      </c>
      <c r="E628" s="85">
        <v>0</v>
      </c>
      <c r="F628" s="86" t="str">
        <f t="shared" si="12"/>
        <v>-</v>
      </c>
    </row>
    <row r="629" spans="1:6" s="1" customFormat="1" ht="12.75" customHeight="1" x14ac:dyDescent="0.2">
      <c r="A629" s="83" t="s">
        <v>1255</v>
      </c>
      <c r="B629" s="84" t="s">
        <v>1256</v>
      </c>
      <c r="C629" s="82" t="s">
        <v>1255</v>
      </c>
      <c r="D629" s="106">
        <f>SUM(D630:D631)</f>
        <v>0</v>
      </c>
      <c r="E629" s="106">
        <f>SUM(E630:E631)</f>
        <v>0</v>
      </c>
      <c r="F629" s="86" t="str">
        <f t="shared" si="12"/>
        <v>-</v>
      </c>
    </row>
    <row r="630" spans="1:6" s="1" customFormat="1" ht="12.75" customHeight="1" x14ac:dyDescent="0.2">
      <c r="A630" s="83" t="s">
        <v>1257</v>
      </c>
      <c r="B630" s="84" t="s">
        <v>1258</v>
      </c>
      <c r="C630" s="82" t="s">
        <v>1257</v>
      </c>
      <c r="D630" s="85">
        <v>0</v>
      </c>
      <c r="E630" s="85">
        <v>0</v>
      </c>
      <c r="F630" s="86" t="str">
        <f t="shared" si="12"/>
        <v>-</v>
      </c>
    </row>
    <row r="631" spans="1:6" s="1" customFormat="1" ht="12.75" customHeight="1" x14ac:dyDescent="0.2">
      <c r="A631" s="83" t="s">
        <v>1259</v>
      </c>
      <c r="B631" s="84" t="s">
        <v>1260</v>
      </c>
      <c r="C631" s="82" t="s">
        <v>1259</v>
      </c>
      <c r="D631" s="85">
        <v>0</v>
      </c>
      <c r="E631" s="85">
        <v>0</v>
      </c>
      <c r="F631" s="86" t="str">
        <f t="shared" si="12"/>
        <v>-</v>
      </c>
    </row>
    <row r="632" spans="1:6" s="1" customFormat="1" ht="24" customHeight="1" x14ac:dyDescent="0.2">
      <c r="A632" s="83" t="s">
        <v>1261</v>
      </c>
      <c r="B632" s="84" t="s">
        <v>1262</v>
      </c>
      <c r="C632" s="82" t="s">
        <v>1261</v>
      </c>
      <c r="D632" s="106">
        <f>SUM(D633:D634)</f>
        <v>0</v>
      </c>
      <c r="E632" s="106">
        <f>SUM(E633:E634)</f>
        <v>0</v>
      </c>
      <c r="F632" s="86" t="str">
        <f t="shared" si="12"/>
        <v>-</v>
      </c>
    </row>
    <row r="633" spans="1:6" s="1" customFormat="1" ht="12.75" customHeight="1" x14ac:dyDescent="0.2">
      <c r="A633" s="83" t="s">
        <v>1263</v>
      </c>
      <c r="B633" s="107" t="s">
        <v>1264</v>
      </c>
      <c r="C633" s="82" t="s">
        <v>1263</v>
      </c>
      <c r="D633" s="85">
        <v>0</v>
      </c>
      <c r="E633" s="85">
        <v>0</v>
      </c>
      <c r="F633" s="86" t="str">
        <f t="shared" si="12"/>
        <v>-</v>
      </c>
    </row>
    <row r="634" spans="1:6" s="1" customFormat="1" ht="12.75" customHeight="1" x14ac:dyDescent="0.2">
      <c r="A634" s="83" t="s">
        <v>1265</v>
      </c>
      <c r="B634" s="84" t="s">
        <v>1266</v>
      </c>
      <c r="C634" s="82" t="s">
        <v>1265</v>
      </c>
      <c r="D634" s="85">
        <v>0</v>
      </c>
      <c r="E634" s="85">
        <v>0</v>
      </c>
      <c r="F634" s="86" t="str">
        <f t="shared" si="12"/>
        <v>-</v>
      </c>
    </row>
    <row r="635" spans="1:6" s="1" customFormat="1" ht="12.75" customHeight="1" x14ac:dyDescent="0.2">
      <c r="A635" s="83"/>
      <c r="B635" s="84" t="s">
        <v>1267</v>
      </c>
      <c r="C635" s="82" t="s">
        <v>1268</v>
      </c>
      <c r="D635" s="106">
        <f>IF(D420-D528&gt;=0,D420-D528,0)</f>
        <v>0</v>
      </c>
      <c r="E635" s="106">
        <f>IF(E420-E528&gt;=0,E420-E528,0)</f>
        <v>0</v>
      </c>
      <c r="F635" s="86" t="str">
        <f t="shared" si="12"/>
        <v>-</v>
      </c>
    </row>
    <row r="636" spans="1:6" s="1" customFormat="1" ht="12.75" customHeight="1" x14ac:dyDescent="0.2">
      <c r="A636" s="83"/>
      <c r="B636" s="84" t="s">
        <v>1269</v>
      </c>
      <c r="C636" s="82" t="s">
        <v>1270</v>
      </c>
      <c r="D636" s="106">
        <f>IF(D528-D420&gt;=0,D528-D420,0)</f>
        <v>281.35000000000002</v>
      </c>
      <c r="E636" s="106">
        <f>IF(E528-E420&gt;=0,E528-E420,0)</f>
        <v>0</v>
      </c>
      <c r="F636" s="86">
        <f t="shared" si="12"/>
        <v>0</v>
      </c>
    </row>
    <row r="637" spans="1:6" s="1" customFormat="1" ht="12.75" customHeight="1" x14ac:dyDescent="0.2">
      <c r="A637" s="83" t="s">
        <v>1271</v>
      </c>
      <c r="B637" s="84" t="s">
        <v>1272</v>
      </c>
      <c r="C637" s="82" t="s">
        <v>1271</v>
      </c>
      <c r="D637" s="85">
        <v>9804.58</v>
      </c>
      <c r="E637" s="85">
        <v>9804.58</v>
      </c>
      <c r="F637" s="86">
        <f t="shared" si="12"/>
        <v>100</v>
      </c>
    </row>
    <row r="638" spans="1:6" s="1" customFormat="1" ht="12.75" customHeight="1" x14ac:dyDescent="0.2">
      <c r="A638" s="83" t="s">
        <v>1273</v>
      </c>
      <c r="B638" s="84" t="s">
        <v>1274</v>
      </c>
      <c r="C638" s="82" t="s">
        <v>1273</v>
      </c>
      <c r="D638" s="85">
        <v>0</v>
      </c>
      <c r="E638" s="85">
        <v>0</v>
      </c>
      <c r="F638" s="86" t="str">
        <f t="shared" si="12"/>
        <v>-</v>
      </c>
    </row>
    <row r="639" spans="1:6" s="1" customFormat="1" ht="12.75" customHeight="1" x14ac:dyDescent="0.2">
      <c r="A639" s="83"/>
      <c r="B639" s="84" t="s">
        <v>1275</v>
      </c>
      <c r="C639" s="82" t="s">
        <v>1276</v>
      </c>
      <c r="D639" s="106">
        <f>D412+D420</f>
        <v>835475.5199999999</v>
      </c>
      <c r="E639" s="106">
        <f>E412+E420</f>
        <v>2076067.3699999999</v>
      </c>
      <c r="F639" s="86">
        <f t="shared" si="12"/>
        <v>248.48931181131437</v>
      </c>
    </row>
    <row r="640" spans="1:6" s="1" customFormat="1" ht="12.75" customHeight="1" x14ac:dyDescent="0.2">
      <c r="A640" s="83"/>
      <c r="B640" s="84" t="s">
        <v>1277</v>
      </c>
      <c r="C640" s="82" t="s">
        <v>1278</v>
      </c>
      <c r="D640" s="106">
        <f>D413+D528</f>
        <v>740626.54</v>
      </c>
      <c r="E640" s="106">
        <f>E413+E528</f>
        <v>1373867.35</v>
      </c>
      <c r="F640" s="86">
        <f t="shared" si="12"/>
        <v>185.50069107704402</v>
      </c>
    </row>
    <row r="641" spans="1:6" s="1" customFormat="1" ht="12.75" customHeight="1" x14ac:dyDescent="0.2">
      <c r="A641" s="83"/>
      <c r="B641" s="84" t="s">
        <v>1279</v>
      </c>
      <c r="C641" s="82" t="s">
        <v>1280</v>
      </c>
      <c r="D641" s="106">
        <f>IF(D639&gt;=D640,D639-D640,0)</f>
        <v>94848.979999999865</v>
      </c>
      <c r="E641" s="106">
        <f>IF(E639&gt;=E640,E639-E640,0)</f>
        <v>702200.01999999979</v>
      </c>
      <c r="F641" s="86">
        <f t="shared" si="12"/>
        <v>740.33481435435658</v>
      </c>
    </row>
    <row r="642" spans="1:6" s="1" customFormat="1" ht="12.75" customHeight="1" x14ac:dyDescent="0.2">
      <c r="A642" s="83"/>
      <c r="B642" s="84" t="s">
        <v>1281</v>
      </c>
      <c r="C642" s="82" t="s">
        <v>1282</v>
      </c>
      <c r="D642" s="106">
        <f>IF(D640&gt;=D639,D640-D639,0)</f>
        <v>0</v>
      </c>
      <c r="E642" s="106">
        <f>IF(E640&gt;=E639,E640-E639,0)</f>
        <v>0</v>
      </c>
      <c r="F642" s="86" t="str">
        <f t="shared" si="12"/>
        <v>-</v>
      </c>
    </row>
    <row r="643" spans="1:6" s="1" customFormat="1" ht="24" customHeight="1" x14ac:dyDescent="0.2">
      <c r="A643" s="116" t="s">
        <v>1283</v>
      </c>
      <c r="B643" s="84" t="s">
        <v>1284</v>
      </c>
      <c r="C643" s="117" t="s">
        <v>1283</v>
      </c>
      <c r="D643" s="106">
        <f>IF(D416-D417+D637-D638&gt;=0,D416-D417+D637-D638,0)</f>
        <v>0</v>
      </c>
      <c r="E643" s="106">
        <f>IF(E416-E417+E637-E638&gt;=0,E416-E417+E637-E638,0)</f>
        <v>61285.45999999989</v>
      </c>
      <c r="F643" s="86" t="str">
        <f t="shared" si="12"/>
        <v>-</v>
      </c>
    </row>
    <row r="644" spans="1:6" s="1" customFormat="1" ht="24" customHeight="1" x14ac:dyDescent="0.2">
      <c r="A644" s="116" t="s">
        <v>1285</v>
      </c>
      <c r="B644" s="84" t="s">
        <v>1286</v>
      </c>
      <c r="C644" s="117" t="s">
        <v>1285</v>
      </c>
      <c r="D644" s="106">
        <f>IF(D417-D416+D638-D637&gt;=0,D417-D416+D638-D637,0)</f>
        <v>33563.519999999859</v>
      </c>
      <c r="E644" s="106">
        <f>IF(E417-E416+E638-E637&gt;=0,E417-E416+E638-E637,0)</f>
        <v>0</v>
      </c>
      <c r="F644" s="86">
        <f t="shared" si="12"/>
        <v>0</v>
      </c>
    </row>
    <row r="645" spans="1:6" s="1" customFormat="1" ht="24" customHeight="1" x14ac:dyDescent="0.2">
      <c r="A645" s="83"/>
      <c r="B645" s="84" t="s">
        <v>1287</v>
      </c>
      <c r="C645" s="82" t="s">
        <v>1288</v>
      </c>
      <c r="D645" s="106">
        <f>IF(D641+D643-D642-D644&gt;=0,D641+D643-D642-D644,0)</f>
        <v>61285.460000000006</v>
      </c>
      <c r="E645" s="106">
        <f>IF(E641+E643-E642-E644&gt;=0,E641+E643-E642-E644,0)</f>
        <v>763485.47999999963</v>
      </c>
      <c r="F645" s="86">
        <f t="shared" si="12"/>
        <v>1245.7856724906683</v>
      </c>
    </row>
    <row r="646" spans="1:6" s="1" customFormat="1" ht="24" customHeight="1" x14ac:dyDescent="0.2">
      <c r="A646" s="83"/>
      <c r="B646" s="84" t="s">
        <v>1289</v>
      </c>
      <c r="C646" s="82" t="s">
        <v>1290</v>
      </c>
      <c r="D646" s="106">
        <f>IF(D642+D644-D641-D643&gt;=0,D642+D644-D641-D643,0)</f>
        <v>0</v>
      </c>
      <c r="E646" s="106">
        <f>IF(E642+E644-E641-E643&gt;=0,E642+E644-E641-E643,0)</f>
        <v>0</v>
      </c>
      <c r="F646" s="86" t="str">
        <f t="shared" si="12"/>
        <v>-</v>
      </c>
    </row>
    <row r="647" spans="1:6" s="1" customFormat="1" ht="24" customHeight="1" x14ac:dyDescent="0.2">
      <c r="A647" s="110" t="s">
        <v>1291</v>
      </c>
      <c r="B647" s="111" t="s">
        <v>1292</v>
      </c>
      <c r="C647" s="112" t="s">
        <v>1291</v>
      </c>
      <c r="D647" s="113">
        <v>0</v>
      </c>
      <c r="E647" s="113">
        <v>0</v>
      </c>
      <c r="F647" s="114" t="str">
        <f t="shared" si="12"/>
        <v>-</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84" t="s">
        <v>1295</v>
      </c>
      <c r="C649" s="82" t="s">
        <v>1296</v>
      </c>
      <c r="D649" s="85">
        <v>28468.2</v>
      </c>
      <c r="E649" s="85">
        <v>91978.63</v>
      </c>
      <c r="F649" s="86">
        <f t="shared" ref="F649:F712" si="13">IF(D649&lt;&gt;0,IF(E649/D649&gt;=100,"&gt;&gt;100",E649/D649*100),"-")</f>
        <v>323.09253834102611</v>
      </c>
    </row>
    <row r="650" spans="1:6" s="1" customFormat="1" ht="12.75" customHeight="1" x14ac:dyDescent="0.2">
      <c r="A650" s="83" t="s">
        <v>1297</v>
      </c>
      <c r="B650" s="84" t="s">
        <v>1298</v>
      </c>
      <c r="C650" s="82" t="s">
        <v>1297</v>
      </c>
      <c r="D650" s="85">
        <v>898826.2</v>
      </c>
      <c r="E650" s="85">
        <v>2157896.12</v>
      </c>
      <c r="F650" s="86">
        <f t="shared" si="13"/>
        <v>240.07935238202896</v>
      </c>
    </row>
    <row r="651" spans="1:6" s="1" customFormat="1" ht="12.75" customHeight="1" x14ac:dyDescent="0.2">
      <c r="A651" s="83" t="s">
        <v>1299</v>
      </c>
      <c r="B651" s="84" t="s">
        <v>1300</v>
      </c>
      <c r="C651" s="82" t="s">
        <v>1299</v>
      </c>
      <c r="D651" s="85">
        <v>835315.77</v>
      </c>
      <c r="E651" s="85">
        <v>1402768.89</v>
      </c>
      <c r="F651" s="86">
        <f t="shared" si="13"/>
        <v>167.93276750898644</v>
      </c>
    </row>
    <row r="652" spans="1:6" s="1" customFormat="1" ht="24" customHeight="1" x14ac:dyDescent="0.2">
      <c r="A652" s="83" t="s">
        <v>1294</v>
      </c>
      <c r="B652" s="84" t="s">
        <v>1301</v>
      </c>
      <c r="C652" s="82" t="s">
        <v>1302</v>
      </c>
      <c r="D652" s="106">
        <v>91978.63</v>
      </c>
      <c r="E652" s="106">
        <f>+E649+E650-E651</f>
        <v>847105.8600000001</v>
      </c>
      <c r="F652" s="86">
        <f t="shared" si="13"/>
        <v>920.98116703847415</v>
      </c>
    </row>
    <row r="653" spans="1:6" s="1" customFormat="1" ht="24" customHeight="1" x14ac:dyDescent="0.2">
      <c r="A653" s="83"/>
      <c r="B653" s="84" t="s">
        <v>1303</v>
      </c>
      <c r="C653" s="82" t="s">
        <v>1304</v>
      </c>
      <c r="D653" s="119">
        <v>7</v>
      </c>
      <c r="E653" s="119">
        <v>4</v>
      </c>
      <c r="F653" s="86">
        <f t="shared" si="13"/>
        <v>57.142857142857139</v>
      </c>
    </row>
    <row r="654" spans="1:6" s="1" customFormat="1" ht="24" customHeight="1" x14ac:dyDescent="0.2">
      <c r="A654" s="83"/>
      <c r="B654" s="84" t="s">
        <v>1305</v>
      </c>
      <c r="C654" s="82" t="s">
        <v>1306</v>
      </c>
      <c r="D654" s="119">
        <v>0</v>
      </c>
      <c r="E654" s="119">
        <v>0</v>
      </c>
      <c r="F654" s="86" t="str">
        <f t="shared" si="13"/>
        <v>-</v>
      </c>
    </row>
    <row r="655" spans="1:6" s="1" customFormat="1" ht="12.75" customHeight="1" x14ac:dyDescent="0.2">
      <c r="A655" s="83"/>
      <c r="B655" s="84" t="s">
        <v>1307</v>
      </c>
      <c r="C655" s="82" t="s">
        <v>1308</v>
      </c>
      <c r="D655" s="119">
        <v>6</v>
      </c>
      <c r="E655" s="119">
        <v>4</v>
      </c>
      <c r="F655" s="86">
        <f t="shared" si="13"/>
        <v>66.666666666666657</v>
      </c>
    </row>
    <row r="656" spans="1:6" s="1" customFormat="1" ht="12.75" customHeight="1" x14ac:dyDescent="0.2">
      <c r="A656" s="83"/>
      <c r="B656" s="84" t="s">
        <v>1309</v>
      </c>
      <c r="C656" s="82" t="s">
        <v>1310</v>
      </c>
      <c r="D656" s="119">
        <v>0</v>
      </c>
      <c r="E656" s="119">
        <v>0</v>
      </c>
      <c r="F656" s="86" t="str">
        <f t="shared" si="13"/>
        <v>-</v>
      </c>
    </row>
    <row r="657" spans="1:6" s="1" customFormat="1" ht="24" customHeight="1" x14ac:dyDescent="0.2">
      <c r="A657" s="83" t="s">
        <v>1311</v>
      </c>
      <c r="B657" s="84" t="s">
        <v>1312</v>
      </c>
      <c r="C657" s="82" t="s">
        <v>1313</v>
      </c>
      <c r="D657" s="85">
        <v>0</v>
      </c>
      <c r="E657" s="85">
        <v>0</v>
      </c>
      <c r="F657" s="86" t="str">
        <f t="shared" si="13"/>
        <v>-</v>
      </c>
    </row>
    <row r="658" spans="1:6" s="1" customFormat="1" ht="12.75" customHeight="1" x14ac:dyDescent="0.2">
      <c r="A658" s="83" t="s">
        <v>1314</v>
      </c>
      <c r="B658" s="84" t="s">
        <v>1315</v>
      </c>
      <c r="C658" s="82" t="s">
        <v>1314</v>
      </c>
      <c r="D658" s="85">
        <v>4026.01</v>
      </c>
      <c r="E658" s="85">
        <v>3560.37</v>
      </c>
      <c r="F658" s="86">
        <f t="shared" si="13"/>
        <v>88.434206571767078</v>
      </c>
    </row>
    <row r="659" spans="1:6" s="1" customFormat="1" ht="12.75" customHeight="1" x14ac:dyDescent="0.2">
      <c r="A659" s="83" t="s">
        <v>1316</v>
      </c>
      <c r="B659" s="84" t="s">
        <v>1317</v>
      </c>
      <c r="C659" s="82" t="s">
        <v>1316</v>
      </c>
      <c r="D659" s="85">
        <v>0</v>
      </c>
      <c r="E659" s="85">
        <v>0</v>
      </c>
      <c r="F659" s="86" t="str">
        <f t="shared" si="13"/>
        <v>-</v>
      </c>
    </row>
    <row r="660" spans="1:6" s="1" customFormat="1" ht="12.75" customHeight="1" x14ac:dyDescent="0.2">
      <c r="A660" s="83" t="s">
        <v>1318</v>
      </c>
      <c r="B660" s="84" t="s">
        <v>1319</v>
      </c>
      <c r="C660" s="82" t="s">
        <v>1318</v>
      </c>
      <c r="D660" s="85">
        <v>0</v>
      </c>
      <c r="E660" s="85">
        <v>0</v>
      </c>
      <c r="F660" s="86" t="str">
        <f t="shared" si="13"/>
        <v>-</v>
      </c>
    </row>
    <row r="661" spans="1:6" s="1" customFormat="1" ht="12.75" customHeight="1" x14ac:dyDescent="0.2">
      <c r="A661" s="83" t="s">
        <v>1320</v>
      </c>
      <c r="B661" s="84" t="s">
        <v>1321</v>
      </c>
      <c r="C661" s="82" t="s">
        <v>1320</v>
      </c>
      <c r="D661" s="85">
        <v>34072.239999999998</v>
      </c>
      <c r="E661" s="85">
        <v>103295.82</v>
      </c>
      <c r="F661" s="86">
        <f t="shared" si="13"/>
        <v>303.16709438534127</v>
      </c>
    </row>
    <row r="662" spans="1:6" s="1" customFormat="1" ht="12.75" customHeight="1" x14ac:dyDescent="0.2">
      <c r="A662" s="83" t="s">
        <v>1322</v>
      </c>
      <c r="B662" s="84" t="s">
        <v>1323</v>
      </c>
      <c r="C662" s="82" t="s">
        <v>1322</v>
      </c>
      <c r="D662" s="85">
        <v>559.73</v>
      </c>
      <c r="E662" s="85">
        <v>102</v>
      </c>
      <c r="F662" s="86">
        <f t="shared" si="13"/>
        <v>18.223071838207709</v>
      </c>
    </row>
    <row r="663" spans="1:6" s="1" customFormat="1" ht="12.75" customHeight="1" x14ac:dyDescent="0.2">
      <c r="A663" s="83" t="s">
        <v>1324</v>
      </c>
      <c r="B663" s="84" t="s">
        <v>1325</v>
      </c>
      <c r="C663" s="82" t="s">
        <v>1324</v>
      </c>
      <c r="D663" s="85">
        <v>0</v>
      </c>
      <c r="E663" s="85">
        <v>0</v>
      </c>
      <c r="F663" s="86" t="str">
        <f t="shared" si="13"/>
        <v>-</v>
      </c>
    </row>
    <row r="664" spans="1:6" s="1" customFormat="1" ht="12.75" customHeight="1" x14ac:dyDescent="0.2">
      <c r="A664" s="83" t="s">
        <v>1326</v>
      </c>
      <c r="B664" s="84" t="s">
        <v>1327</v>
      </c>
      <c r="C664" s="82" t="s">
        <v>1326</v>
      </c>
      <c r="D664" s="85">
        <v>0</v>
      </c>
      <c r="E664" s="85">
        <v>0</v>
      </c>
      <c r="F664" s="86" t="str">
        <f t="shared" si="13"/>
        <v>-</v>
      </c>
    </row>
    <row r="665" spans="1:6" s="1" customFormat="1" ht="12.75" customHeight="1" x14ac:dyDescent="0.2">
      <c r="A665" s="83" t="s">
        <v>1328</v>
      </c>
      <c r="B665" s="84" t="s">
        <v>1329</v>
      </c>
      <c r="C665" s="82" t="s">
        <v>1328</v>
      </c>
      <c r="D665" s="85">
        <v>0</v>
      </c>
      <c r="E665" s="85">
        <v>36848</v>
      </c>
      <c r="F665" s="86" t="str">
        <f t="shared" si="13"/>
        <v>-</v>
      </c>
    </row>
    <row r="666" spans="1:6" s="1" customFormat="1" ht="12.75" customHeight="1" x14ac:dyDescent="0.2">
      <c r="A666" s="83" t="s">
        <v>1330</v>
      </c>
      <c r="B666" s="84" t="s">
        <v>1331</v>
      </c>
      <c r="C666" s="82" t="s">
        <v>1330</v>
      </c>
      <c r="D666" s="85">
        <v>98745.77</v>
      </c>
      <c r="E666" s="85">
        <v>80000</v>
      </c>
      <c r="F666" s="86">
        <f t="shared" si="13"/>
        <v>81.016128589609465</v>
      </c>
    </row>
    <row r="667" spans="1:6" s="1" customFormat="1" ht="12.75" customHeight="1" x14ac:dyDescent="0.2">
      <c r="A667" s="83" t="s">
        <v>1332</v>
      </c>
      <c r="B667" s="84" t="s">
        <v>1333</v>
      </c>
      <c r="C667" s="82" t="s">
        <v>1332</v>
      </c>
      <c r="D667" s="85">
        <v>0</v>
      </c>
      <c r="E667" s="85">
        <v>0</v>
      </c>
      <c r="F667" s="86" t="str">
        <f t="shared" si="13"/>
        <v>-</v>
      </c>
    </row>
    <row r="668" spans="1:6" s="1" customFormat="1" ht="12.75" customHeight="1" x14ac:dyDescent="0.2">
      <c r="A668" s="83" t="s">
        <v>1334</v>
      </c>
      <c r="B668" s="84" t="s">
        <v>1335</v>
      </c>
      <c r="C668" s="82" t="s">
        <v>1334</v>
      </c>
      <c r="D668" s="85">
        <v>0</v>
      </c>
      <c r="E668" s="85">
        <v>0</v>
      </c>
      <c r="F668" s="86" t="str">
        <f t="shared" si="13"/>
        <v>-</v>
      </c>
    </row>
    <row r="669" spans="1:6" s="1" customFormat="1" ht="12.75" customHeight="1" x14ac:dyDescent="0.2">
      <c r="A669" s="83" t="s">
        <v>1336</v>
      </c>
      <c r="B669" s="84" t="s">
        <v>1337</v>
      </c>
      <c r="C669" s="82" t="s">
        <v>1336</v>
      </c>
      <c r="D669" s="85">
        <v>0</v>
      </c>
      <c r="E669" s="85">
        <v>0</v>
      </c>
      <c r="F669" s="86" t="str">
        <f t="shared" si="13"/>
        <v>-</v>
      </c>
    </row>
    <row r="670" spans="1:6" s="1" customFormat="1" ht="12.75" customHeight="1" x14ac:dyDescent="0.2">
      <c r="A670" s="83" t="s">
        <v>1338</v>
      </c>
      <c r="B670" s="84" t="s">
        <v>1339</v>
      </c>
      <c r="C670" s="82" t="s">
        <v>1338</v>
      </c>
      <c r="D670" s="85">
        <v>0</v>
      </c>
      <c r="E670" s="85">
        <v>6.31</v>
      </c>
      <c r="F670" s="86" t="str">
        <f t="shared" si="13"/>
        <v>-</v>
      </c>
    </row>
    <row r="671" spans="1:6" s="1" customFormat="1" ht="24" customHeight="1" x14ac:dyDescent="0.2">
      <c r="A671" s="83" t="s">
        <v>1340</v>
      </c>
      <c r="B671" s="107" t="s">
        <v>1341</v>
      </c>
      <c r="C671" s="82" t="s">
        <v>1340</v>
      </c>
      <c r="D671" s="85">
        <v>0</v>
      </c>
      <c r="E671" s="85">
        <v>0</v>
      </c>
      <c r="F671" s="86" t="str">
        <f t="shared" si="13"/>
        <v>-</v>
      </c>
    </row>
    <row r="672" spans="1:6" s="1" customFormat="1" ht="12.75" customHeight="1" x14ac:dyDescent="0.2">
      <c r="A672" s="83" t="s">
        <v>1342</v>
      </c>
      <c r="B672" s="84" t="s">
        <v>1343</v>
      </c>
      <c r="C672" s="82" t="s">
        <v>1342</v>
      </c>
      <c r="D672" s="85">
        <v>0</v>
      </c>
      <c r="E672" s="85">
        <v>0</v>
      </c>
      <c r="F672" s="86" t="str">
        <f t="shared" si="13"/>
        <v>-</v>
      </c>
    </row>
    <row r="673" spans="1:6" s="1" customFormat="1" ht="12.75" customHeight="1" x14ac:dyDescent="0.2">
      <c r="A673" s="83" t="s">
        <v>1344</v>
      </c>
      <c r="B673" s="84" t="s">
        <v>1345</v>
      </c>
      <c r="C673" s="82" t="s">
        <v>1344</v>
      </c>
      <c r="D673" s="85">
        <v>0</v>
      </c>
      <c r="E673" s="85">
        <v>0</v>
      </c>
      <c r="F673" s="86" t="str">
        <f t="shared" si="13"/>
        <v>-</v>
      </c>
    </row>
    <row r="674" spans="1:6" s="1" customFormat="1" ht="24" customHeight="1" x14ac:dyDescent="0.2">
      <c r="A674" s="83" t="s">
        <v>1346</v>
      </c>
      <c r="B674" s="107" t="s">
        <v>1347</v>
      </c>
      <c r="C674" s="82" t="s">
        <v>1346</v>
      </c>
      <c r="D674" s="85">
        <v>0</v>
      </c>
      <c r="E674" s="85">
        <v>0</v>
      </c>
      <c r="F674" s="86" t="str">
        <f t="shared" si="13"/>
        <v>-</v>
      </c>
    </row>
    <row r="675" spans="1:6" s="1" customFormat="1" ht="24" customHeight="1" x14ac:dyDescent="0.2">
      <c r="A675" s="83" t="s">
        <v>1348</v>
      </c>
      <c r="B675" s="107" t="s">
        <v>1349</v>
      </c>
      <c r="C675" s="82" t="s">
        <v>1348</v>
      </c>
      <c r="D675" s="85">
        <v>0</v>
      </c>
      <c r="E675" s="85">
        <v>0</v>
      </c>
      <c r="F675" s="86" t="str">
        <f t="shared" si="13"/>
        <v>-</v>
      </c>
    </row>
    <row r="676" spans="1:6" s="1" customFormat="1" ht="24" customHeight="1" x14ac:dyDescent="0.2">
      <c r="A676" s="83" t="s">
        <v>1350</v>
      </c>
      <c r="B676" s="107" t="s">
        <v>1351</v>
      </c>
      <c r="C676" s="82" t="s">
        <v>1350</v>
      </c>
      <c r="D676" s="85">
        <v>0</v>
      </c>
      <c r="E676" s="85">
        <v>0</v>
      </c>
      <c r="F676" s="86" t="str">
        <f t="shared" si="13"/>
        <v>-</v>
      </c>
    </row>
    <row r="677" spans="1:6" s="1" customFormat="1" ht="24" customHeight="1" x14ac:dyDescent="0.2">
      <c r="A677" s="83" t="s">
        <v>1352</v>
      </c>
      <c r="B677" s="107" t="s">
        <v>1353</v>
      </c>
      <c r="C677" s="82" t="s">
        <v>1352</v>
      </c>
      <c r="D677" s="85">
        <v>0</v>
      </c>
      <c r="E677" s="85">
        <v>0</v>
      </c>
      <c r="F677" s="86" t="str">
        <f t="shared" si="13"/>
        <v>-</v>
      </c>
    </row>
    <row r="678" spans="1:6" s="1" customFormat="1" ht="24" customHeight="1" x14ac:dyDescent="0.2">
      <c r="A678" s="83" t="s">
        <v>1354</v>
      </c>
      <c r="B678" s="107" t="s">
        <v>1355</v>
      </c>
      <c r="C678" s="82" t="s">
        <v>1354</v>
      </c>
      <c r="D678" s="85">
        <v>0</v>
      </c>
      <c r="E678" s="85">
        <v>0</v>
      </c>
      <c r="F678" s="86" t="str">
        <f t="shared" si="13"/>
        <v>-</v>
      </c>
    </row>
    <row r="679" spans="1:6" s="1" customFormat="1" ht="12.75" customHeight="1" x14ac:dyDescent="0.2">
      <c r="A679" s="83" t="s">
        <v>1356</v>
      </c>
      <c r="B679" s="107" t="s">
        <v>1357</v>
      </c>
      <c r="C679" s="82" t="s">
        <v>1356</v>
      </c>
      <c r="D679" s="85">
        <v>0</v>
      </c>
      <c r="E679" s="85">
        <v>0</v>
      </c>
      <c r="F679" s="86" t="str">
        <f t="shared" si="13"/>
        <v>-</v>
      </c>
    </row>
    <row r="680" spans="1:6" s="1" customFormat="1" ht="12.75" customHeight="1" x14ac:dyDescent="0.2">
      <c r="A680" s="83" t="s">
        <v>1358</v>
      </c>
      <c r="B680" s="107" t="s">
        <v>1359</v>
      </c>
      <c r="C680" s="82" t="s">
        <v>1358</v>
      </c>
      <c r="D680" s="85">
        <v>0</v>
      </c>
      <c r="E680" s="85">
        <v>0</v>
      </c>
      <c r="F680" s="86" t="str">
        <f t="shared" si="13"/>
        <v>-</v>
      </c>
    </row>
    <row r="681" spans="1:6" s="1" customFormat="1" ht="12.75" customHeight="1" x14ac:dyDescent="0.2">
      <c r="A681" s="83" t="s">
        <v>1360</v>
      </c>
      <c r="B681" s="107" t="s">
        <v>1361</v>
      </c>
      <c r="C681" s="82" t="s">
        <v>1360</v>
      </c>
      <c r="D681" s="85">
        <v>0</v>
      </c>
      <c r="E681" s="85">
        <v>0</v>
      </c>
      <c r="F681" s="86" t="str">
        <f t="shared" si="13"/>
        <v>-</v>
      </c>
    </row>
    <row r="682" spans="1:6" s="1" customFormat="1" ht="12.75" customHeight="1" x14ac:dyDescent="0.2">
      <c r="A682" s="83" t="s">
        <v>1362</v>
      </c>
      <c r="B682" s="107" t="s">
        <v>1363</v>
      </c>
      <c r="C682" s="82" t="s">
        <v>1362</v>
      </c>
      <c r="D682" s="85">
        <v>0</v>
      </c>
      <c r="E682" s="85">
        <v>0</v>
      </c>
      <c r="F682" s="86" t="str">
        <f t="shared" si="13"/>
        <v>-</v>
      </c>
    </row>
    <row r="683" spans="1:6" s="1" customFormat="1" ht="12.75" customHeight="1" x14ac:dyDescent="0.2">
      <c r="A683" s="83" t="s">
        <v>1364</v>
      </c>
      <c r="B683" s="107" t="s">
        <v>1365</v>
      </c>
      <c r="C683" s="82" t="s">
        <v>1364</v>
      </c>
      <c r="D683" s="85">
        <v>0</v>
      </c>
      <c r="E683" s="85">
        <v>0</v>
      </c>
      <c r="F683" s="86" t="str">
        <f t="shared" si="13"/>
        <v>-</v>
      </c>
    </row>
    <row r="684" spans="1:6" s="1" customFormat="1" ht="24" customHeight="1" x14ac:dyDescent="0.2">
      <c r="A684" s="83" t="s">
        <v>1366</v>
      </c>
      <c r="B684" s="107" t="s">
        <v>1367</v>
      </c>
      <c r="C684" s="82" t="s">
        <v>1366</v>
      </c>
      <c r="D684" s="85">
        <v>0</v>
      </c>
      <c r="E684" s="85">
        <v>0</v>
      </c>
      <c r="F684" s="86" t="str">
        <f t="shared" si="13"/>
        <v>-</v>
      </c>
    </row>
    <row r="685" spans="1:6" s="1" customFormat="1" ht="24" customHeight="1" x14ac:dyDescent="0.2">
      <c r="A685" s="83" t="s">
        <v>1368</v>
      </c>
      <c r="B685" s="107" t="s">
        <v>1369</v>
      </c>
      <c r="C685" s="82" t="s">
        <v>1368</v>
      </c>
      <c r="D685" s="85">
        <v>0</v>
      </c>
      <c r="E685" s="85">
        <v>0</v>
      </c>
      <c r="F685" s="86" t="str">
        <f t="shared" si="13"/>
        <v>-</v>
      </c>
    </row>
    <row r="686" spans="1:6" s="1" customFormat="1" ht="24" customHeight="1" x14ac:dyDescent="0.2">
      <c r="A686" s="83" t="s">
        <v>1370</v>
      </c>
      <c r="B686" s="107" t="s">
        <v>1371</v>
      </c>
      <c r="C686" s="82" t="s">
        <v>1370</v>
      </c>
      <c r="D686" s="85">
        <v>0</v>
      </c>
      <c r="E686" s="85">
        <v>0</v>
      </c>
      <c r="F686" s="86" t="str">
        <f t="shared" si="13"/>
        <v>-</v>
      </c>
    </row>
    <row r="687" spans="1:6" s="1" customFormat="1" ht="24" customHeight="1" x14ac:dyDescent="0.2">
      <c r="A687" s="83" t="s">
        <v>1372</v>
      </c>
      <c r="B687" s="107" t="s">
        <v>1373</v>
      </c>
      <c r="C687" s="82" t="s">
        <v>1372</v>
      </c>
      <c r="D687" s="85">
        <v>0</v>
      </c>
      <c r="E687" s="85">
        <v>0</v>
      </c>
      <c r="F687" s="86" t="str">
        <f t="shared" si="13"/>
        <v>-</v>
      </c>
    </row>
    <row r="688" spans="1:6" s="1" customFormat="1" ht="12.75" customHeight="1" x14ac:dyDescent="0.2">
      <c r="A688" s="83" t="s">
        <v>1374</v>
      </c>
      <c r="B688" s="107" t="s">
        <v>1375</v>
      </c>
      <c r="C688" s="82" t="s">
        <v>1374</v>
      </c>
      <c r="D688" s="85">
        <v>0</v>
      </c>
      <c r="E688" s="85">
        <v>0</v>
      </c>
      <c r="F688" s="86" t="str">
        <f t="shared" si="13"/>
        <v>-</v>
      </c>
    </row>
    <row r="689" spans="1:6" s="1" customFormat="1" ht="12.75" customHeight="1" x14ac:dyDescent="0.2">
      <c r="A689" s="83" t="s">
        <v>1376</v>
      </c>
      <c r="B689" s="107" t="s">
        <v>1377</v>
      </c>
      <c r="C689" s="82" t="s">
        <v>1376</v>
      </c>
      <c r="D689" s="85">
        <v>0</v>
      </c>
      <c r="E689" s="85">
        <v>0</v>
      </c>
      <c r="F689" s="86" t="str">
        <f t="shared" si="13"/>
        <v>-</v>
      </c>
    </row>
    <row r="690" spans="1:6" s="1" customFormat="1" ht="12.75" customHeight="1" x14ac:dyDescent="0.2">
      <c r="A690" s="83" t="s">
        <v>1378</v>
      </c>
      <c r="B690" s="107" t="s">
        <v>1379</v>
      </c>
      <c r="C690" s="82" t="s">
        <v>1378</v>
      </c>
      <c r="D690" s="85">
        <v>0</v>
      </c>
      <c r="E690" s="85">
        <v>0</v>
      </c>
      <c r="F690" s="86" t="str">
        <f t="shared" si="13"/>
        <v>-</v>
      </c>
    </row>
    <row r="691" spans="1:6" s="1" customFormat="1" ht="12.75" customHeight="1" x14ac:dyDescent="0.2">
      <c r="A691" s="83" t="s">
        <v>1380</v>
      </c>
      <c r="B691" s="107" t="s">
        <v>1381</v>
      </c>
      <c r="C691" s="82" t="s">
        <v>1380</v>
      </c>
      <c r="D691" s="85">
        <v>0</v>
      </c>
      <c r="E691" s="85">
        <v>0</v>
      </c>
      <c r="F691" s="86" t="str">
        <f t="shared" si="13"/>
        <v>-</v>
      </c>
    </row>
    <row r="692" spans="1:6" s="1" customFormat="1" ht="24" customHeight="1" x14ac:dyDescent="0.2">
      <c r="A692" s="83" t="s">
        <v>1382</v>
      </c>
      <c r="B692" s="107" t="s">
        <v>1383</v>
      </c>
      <c r="C692" s="82" t="s">
        <v>1382</v>
      </c>
      <c r="D692" s="85">
        <v>0</v>
      </c>
      <c r="E692" s="85">
        <v>0</v>
      </c>
      <c r="F692" s="86" t="str">
        <f t="shared" si="13"/>
        <v>-</v>
      </c>
    </row>
    <row r="693" spans="1:6" s="1" customFormat="1" ht="24" customHeight="1" x14ac:dyDescent="0.2">
      <c r="A693" s="83" t="s">
        <v>1384</v>
      </c>
      <c r="B693" s="107" t="s">
        <v>1385</v>
      </c>
      <c r="C693" s="82" t="s">
        <v>1384</v>
      </c>
      <c r="D693" s="85">
        <v>0</v>
      </c>
      <c r="E693" s="85">
        <v>0</v>
      </c>
      <c r="F693" s="86" t="str">
        <f t="shared" si="13"/>
        <v>-</v>
      </c>
    </row>
    <row r="694" spans="1:6" s="1" customFormat="1" ht="12.75" customHeight="1" x14ac:dyDescent="0.2">
      <c r="A694" s="83" t="s">
        <v>1386</v>
      </c>
      <c r="B694" s="107" t="s">
        <v>1387</v>
      </c>
      <c r="C694" s="82" t="s">
        <v>1386</v>
      </c>
      <c r="D694" s="85">
        <v>0</v>
      </c>
      <c r="E694" s="85">
        <v>33968.75</v>
      </c>
      <c r="F694" s="86" t="str">
        <f t="shared" si="13"/>
        <v>-</v>
      </c>
    </row>
    <row r="695" spans="1:6" s="1" customFormat="1" ht="12.75" customHeight="1" x14ac:dyDescent="0.2">
      <c r="A695" s="83" t="s">
        <v>1388</v>
      </c>
      <c r="B695" s="107" t="s">
        <v>1389</v>
      </c>
      <c r="C695" s="82" t="s">
        <v>1388</v>
      </c>
      <c r="D695" s="85">
        <v>5697.13</v>
      </c>
      <c r="E695" s="85"/>
      <c r="F695" s="86">
        <f t="shared" si="13"/>
        <v>0</v>
      </c>
    </row>
    <row r="696" spans="1:6" s="1" customFormat="1" ht="24" customHeight="1" x14ac:dyDescent="0.2">
      <c r="A696" s="83" t="s">
        <v>1390</v>
      </c>
      <c r="B696" s="107" t="s">
        <v>1391</v>
      </c>
      <c r="C696" s="82" t="s">
        <v>1390</v>
      </c>
      <c r="D696" s="85">
        <v>52473.279999999999</v>
      </c>
      <c r="E696" s="85">
        <v>0</v>
      </c>
      <c r="F696" s="86">
        <f t="shared" si="13"/>
        <v>0</v>
      </c>
    </row>
    <row r="697" spans="1:6" s="1" customFormat="1" ht="24" customHeight="1" x14ac:dyDescent="0.2">
      <c r="A697" s="83" t="s">
        <v>1392</v>
      </c>
      <c r="B697" s="107" t="s">
        <v>1393</v>
      </c>
      <c r="C697" s="82" t="s">
        <v>1392</v>
      </c>
      <c r="D697" s="85">
        <v>24160.52</v>
      </c>
      <c r="E697" s="85">
        <v>0</v>
      </c>
      <c r="F697" s="86">
        <f t="shared" si="13"/>
        <v>0</v>
      </c>
    </row>
    <row r="698" spans="1:6" s="1" customFormat="1" ht="12.75" customHeight="1" x14ac:dyDescent="0.2">
      <c r="A698" s="83" t="s">
        <v>1394</v>
      </c>
      <c r="B698" s="107" t="s">
        <v>1395</v>
      </c>
      <c r="C698" s="82" t="s">
        <v>1394</v>
      </c>
      <c r="D698" s="85">
        <v>0</v>
      </c>
      <c r="E698" s="85">
        <v>469680</v>
      </c>
      <c r="F698" s="86" t="str">
        <f t="shared" si="13"/>
        <v>-</v>
      </c>
    </row>
    <row r="699" spans="1:6" s="1" customFormat="1" ht="12.75" customHeight="1" x14ac:dyDescent="0.2">
      <c r="A699" s="83" t="s">
        <v>1396</v>
      </c>
      <c r="B699" s="107" t="s">
        <v>1397</v>
      </c>
      <c r="C699" s="82" t="s">
        <v>1396</v>
      </c>
      <c r="D699" s="85">
        <v>0</v>
      </c>
      <c r="E699" s="85">
        <v>0</v>
      </c>
      <c r="F699" s="86" t="str">
        <f t="shared" si="13"/>
        <v>-</v>
      </c>
    </row>
    <row r="700" spans="1:6" s="1" customFormat="1" ht="24" customHeight="1" x14ac:dyDescent="0.2">
      <c r="A700" s="83" t="s">
        <v>1398</v>
      </c>
      <c r="B700" s="107" t="s">
        <v>1399</v>
      </c>
      <c r="C700" s="82" t="s">
        <v>1398</v>
      </c>
      <c r="D700" s="85">
        <v>0</v>
      </c>
      <c r="E700" s="85">
        <v>0</v>
      </c>
      <c r="F700" s="86" t="str">
        <f t="shared" si="13"/>
        <v>-</v>
      </c>
    </row>
    <row r="701" spans="1:6" s="1" customFormat="1" ht="24" customHeight="1" x14ac:dyDescent="0.2">
      <c r="A701" s="83" t="s">
        <v>1400</v>
      </c>
      <c r="B701" s="107" t="s">
        <v>1401</v>
      </c>
      <c r="C701" s="82" t="s">
        <v>1400</v>
      </c>
      <c r="D701" s="85">
        <v>0</v>
      </c>
      <c r="E701" s="85">
        <v>0</v>
      </c>
      <c r="F701" s="86" t="str">
        <f t="shared" si="13"/>
        <v>-</v>
      </c>
    </row>
    <row r="702" spans="1:6" s="1" customFormat="1" ht="12.75" customHeight="1" x14ac:dyDescent="0.2">
      <c r="A702" s="83" t="s">
        <v>1402</v>
      </c>
      <c r="B702" s="84" t="s">
        <v>1403</v>
      </c>
      <c r="C702" s="82" t="s">
        <v>1402</v>
      </c>
      <c r="D702" s="85">
        <v>0</v>
      </c>
      <c r="E702" s="85">
        <v>0</v>
      </c>
      <c r="F702" s="86" t="str">
        <f t="shared" si="13"/>
        <v>-</v>
      </c>
    </row>
    <row r="703" spans="1:6" s="1" customFormat="1" ht="12.75" customHeight="1" x14ac:dyDescent="0.2">
      <c r="A703" s="83" t="s">
        <v>1404</v>
      </c>
      <c r="B703" s="84" t="s">
        <v>1405</v>
      </c>
      <c r="C703" s="82" t="s">
        <v>1404</v>
      </c>
      <c r="D703" s="85">
        <v>0</v>
      </c>
      <c r="E703" s="85">
        <v>0</v>
      </c>
      <c r="F703" s="86" t="str">
        <f t="shared" si="13"/>
        <v>-</v>
      </c>
    </row>
    <row r="704" spans="1:6" s="1" customFormat="1" ht="12.75" customHeight="1" x14ac:dyDescent="0.2">
      <c r="A704" s="83" t="s">
        <v>1406</v>
      </c>
      <c r="B704" s="84" t="s">
        <v>1407</v>
      </c>
      <c r="C704" s="82" t="s">
        <v>1406</v>
      </c>
      <c r="D704" s="85">
        <v>0</v>
      </c>
      <c r="E704" s="85">
        <v>0</v>
      </c>
      <c r="F704" s="86" t="str">
        <f t="shared" si="13"/>
        <v>-</v>
      </c>
    </row>
    <row r="705" spans="1:6" s="1" customFormat="1" ht="12.75" customHeight="1" x14ac:dyDescent="0.2">
      <c r="A705" s="83" t="s">
        <v>1408</v>
      </c>
      <c r="B705" s="84" t="s">
        <v>1409</v>
      </c>
      <c r="C705" s="82" t="s">
        <v>1408</v>
      </c>
      <c r="D705" s="85">
        <v>0</v>
      </c>
      <c r="E705" s="85">
        <v>0</v>
      </c>
      <c r="F705" s="86" t="str">
        <f t="shared" si="13"/>
        <v>-</v>
      </c>
    </row>
    <row r="706" spans="1:6" s="1" customFormat="1" ht="12.75" customHeight="1" x14ac:dyDescent="0.2">
      <c r="A706" s="83" t="s">
        <v>1410</v>
      </c>
      <c r="B706" s="84" t="s">
        <v>1411</v>
      </c>
      <c r="C706" s="82" t="s">
        <v>1410</v>
      </c>
      <c r="D706" s="85">
        <v>0</v>
      </c>
      <c r="E706" s="85">
        <v>0</v>
      </c>
      <c r="F706" s="86" t="str">
        <f t="shared" si="13"/>
        <v>-</v>
      </c>
    </row>
    <row r="707" spans="1:6" s="1" customFormat="1" ht="12.75" customHeight="1" x14ac:dyDescent="0.2">
      <c r="A707" s="83" t="s">
        <v>1412</v>
      </c>
      <c r="B707" s="84" t="s">
        <v>1413</v>
      </c>
      <c r="C707" s="82" t="s">
        <v>1412</v>
      </c>
      <c r="D707" s="85">
        <v>0</v>
      </c>
      <c r="E707" s="85">
        <v>0</v>
      </c>
      <c r="F707" s="86" t="str">
        <f t="shared" si="13"/>
        <v>-</v>
      </c>
    </row>
    <row r="708" spans="1:6" s="1" customFormat="1" ht="24" customHeight="1" x14ac:dyDescent="0.2">
      <c r="A708" s="83" t="s">
        <v>1414</v>
      </c>
      <c r="B708" s="107" t="s">
        <v>1415</v>
      </c>
      <c r="C708" s="82" t="s">
        <v>1414</v>
      </c>
      <c r="D708" s="85">
        <v>0</v>
      </c>
      <c r="E708" s="85">
        <v>0</v>
      </c>
      <c r="F708" s="86" t="str">
        <f t="shared" si="13"/>
        <v>-</v>
      </c>
    </row>
    <row r="709" spans="1:6" s="1" customFormat="1" ht="24" customHeight="1" x14ac:dyDescent="0.2">
      <c r="A709" s="83" t="s">
        <v>1416</v>
      </c>
      <c r="B709" s="84" t="s">
        <v>1417</v>
      </c>
      <c r="C709" s="82" t="s">
        <v>1416</v>
      </c>
      <c r="D709" s="85">
        <v>0</v>
      </c>
      <c r="E709" s="85">
        <v>0</v>
      </c>
      <c r="F709" s="86" t="str">
        <f t="shared" si="13"/>
        <v>-</v>
      </c>
    </row>
    <row r="710" spans="1:6" s="1" customFormat="1" ht="12.75" customHeight="1" x14ac:dyDescent="0.2">
      <c r="A710" s="83" t="s">
        <v>1418</v>
      </c>
      <c r="B710" s="84" t="s">
        <v>1419</v>
      </c>
      <c r="C710" s="82" t="s">
        <v>1418</v>
      </c>
      <c r="D710" s="85">
        <v>0</v>
      </c>
      <c r="E710" s="85">
        <v>0</v>
      </c>
      <c r="F710" s="86" t="str">
        <f t="shared" si="13"/>
        <v>-</v>
      </c>
    </row>
    <row r="711" spans="1:6" s="1" customFormat="1" ht="12.75" customHeight="1" x14ac:dyDescent="0.2">
      <c r="A711" s="83" t="s">
        <v>1420</v>
      </c>
      <c r="B711" s="84" t="s">
        <v>1421</v>
      </c>
      <c r="C711" s="82" t="s">
        <v>1420</v>
      </c>
      <c r="D711" s="85">
        <v>0</v>
      </c>
      <c r="E711" s="85">
        <v>0</v>
      </c>
      <c r="F711" s="86" t="str">
        <f t="shared" si="13"/>
        <v>-</v>
      </c>
    </row>
    <row r="712" spans="1:6" s="1" customFormat="1" ht="12.75" customHeight="1" x14ac:dyDescent="0.2">
      <c r="A712" s="83" t="s">
        <v>1422</v>
      </c>
      <c r="B712" s="84" t="s">
        <v>1423</v>
      </c>
      <c r="C712" s="82" t="s">
        <v>1422</v>
      </c>
      <c r="D712" s="85">
        <v>0</v>
      </c>
      <c r="E712" s="85">
        <v>0</v>
      </c>
      <c r="F712" s="86" t="str">
        <f t="shared" si="13"/>
        <v>-</v>
      </c>
    </row>
    <row r="713" spans="1:6" s="1" customFormat="1" ht="24" customHeight="1" x14ac:dyDescent="0.2">
      <c r="A713" s="83" t="s">
        <v>1424</v>
      </c>
      <c r="B713" s="84" t="s">
        <v>1425</v>
      </c>
      <c r="C713" s="82" t="s">
        <v>1424</v>
      </c>
      <c r="D713" s="85">
        <v>0</v>
      </c>
      <c r="E713" s="85">
        <v>0</v>
      </c>
      <c r="F713" s="86" t="str">
        <f t="shared" ref="F713:F776" si="14">IF(D713&lt;&gt;0,IF(E713/D713&gt;=100,"&gt;&gt;100",E713/D713*100),"-")</f>
        <v>-</v>
      </c>
    </row>
    <row r="714" spans="1:6" s="1" customFormat="1" ht="24" customHeight="1" x14ac:dyDescent="0.2">
      <c r="A714" s="83" t="s">
        <v>1426</v>
      </c>
      <c r="B714" s="84" t="s">
        <v>1427</v>
      </c>
      <c r="C714" s="82" t="s">
        <v>1426</v>
      </c>
      <c r="D714" s="85">
        <v>0</v>
      </c>
      <c r="E714" s="85">
        <v>0</v>
      </c>
      <c r="F714" s="86" t="str">
        <f t="shared" si="14"/>
        <v>-</v>
      </c>
    </row>
    <row r="715" spans="1:6" s="1" customFormat="1" ht="24" customHeight="1" x14ac:dyDescent="0.2">
      <c r="A715" s="83" t="s">
        <v>1428</v>
      </c>
      <c r="B715" s="84" t="s">
        <v>1429</v>
      </c>
      <c r="C715" s="82" t="s">
        <v>1428</v>
      </c>
      <c r="D715" s="85">
        <v>0</v>
      </c>
      <c r="E715" s="85">
        <v>0</v>
      </c>
      <c r="F715" s="86" t="str">
        <f t="shared" si="14"/>
        <v>-</v>
      </c>
    </row>
    <row r="716" spans="1:6" s="1" customFormat="1" ht="12.75" customHeight="1" x14ac:dyDescent="0.2">
      <c r="A716" s="83" t="s">
        <v>1430</v>
      </c>
      <c r="B716" s="84" t="s">
        <v>1431</v>
      </c>
      <c r="C716" s="82" t="s">
        <v>1430</v>
      </c>
      <c r="D716" s="85">
        <v>1990.84</v>
      </c>
      <c r="E716" s="85">
        <v>2654.46</v>
      </c>
      <c r="F716" s="86">
        <f t="shared" si="14"/>
        <v>133.33366820035764</v>
      </c>
    </row>
    <row r="717" spans="1:6" s="1" customFormat="1" ht="12.75" customHeight="1" x14ac:dyDescent="0.2">
      <c r="A717" s="83" t="s">
        <v>1432</v>
      </c>
      <c r="B717" s="84" t="s">
        <v>1433</v>
      </c>
      <c r="C717" s="82" t="s">
        <v>1432</v>
      </c>
      <c r="D717" s="85">
        <v>0</v>
      </c>
      <c r="E717" s="85">
        <v>0</v>
      </c>
      <c r="F717" s="86" t="str">
        <f t="shared" si="14"/>
        <v>-</v>
      </c>
    </row>
    <row r="718" spans="1:6" s="1" customFormat="1" ht="12.75" customHeight="1" x14ac:dyDescent="0.2">
      <c r="A718" s="83" t="s">
        <v>1434</v>
      </c>
      <c r="B718" s="84" t="s">
        <v>1435</v>
      </c>
      <c r="C718" s="82" t="s">
        <v>1434</v>
      </c>
      <c r="D718" s="85">
        <v>1595.86</v>
      </c>
      <c r="E718" s="85">
        <v>1272.8900000000001</v>
      </c>
      <c r="F718" s="86">
        <f t="shared" si="14"/>
        <v>79.762009198801906</v>
      </c>
    </row>
    <row r="719" spans="1:6" s="1" customFormat="1" ht="12.75" customHeight="1" x14ac:dyDescent="0.2">
      <c r="A719" s="83" t="s">
        <v>1436</v>
      </c>
      <c r="B719" s="84" t="s">
        <v>1437</v>
      </c>
      <c r="C719" s="82" t="s">
        <v>1436</v>
      </c>
      <c r="D719" s="85">
        <v>0</v>
      </c>
      <c r="E719" s="85">
        <v>0</v>
      </c>
      <c r="F719" s="86" t="str">
        <f t="shared" si="14"/>
        <v>-</v>
      </c>
    </row>
    <row r="720" spans="1:6" s="1" customFormat="1" ht="12.75" customHeight="1" x14ac:dyDescent="0.2">
      <c r="A720" s="83" t="s">
        <v>1438</v>
      </c>
      <c r="B720" s="84" t="s">
        <v>1439</v>
      </c>
      <c r="C720" s="82" t="s">
        <v>1438</v>
      </c>
      <c r="D720" s="85">
        <v>3374.81</v>
      </c>
      <c r="E720" s="85">
        <v>4179.55</v>
      </c>
      <c r="F720" s="86">
        <f t="shared" si="14"/>
        <v>123.84549056095011</v>
      </c>
    </row>
    <row r="721" spans="1:6" s="1" customFormat="1" ht="12.75" customHeight="1" x14ac:dyDescent="0.2">
      <c r="A721" s="83" t="s">
        <v>1440</v>
      </c>
      <c r="B721" s="84" t="s">
        <v>1441</v>
      </c>
      <c r="C721" s="82" t="s">
        <v>1440</v>
      </c>
      <c r="D721" s="85">
        <v>0</v>
      </c>
      <c r="E721" s="85">
        <v>0</v>
      </c>
      <c r="F721" s="86" t="str">
        <f t="shared" si="14"/>
        <v>-</v>
      </c>
    </row>
    <row r="722" spans="1:6" s="1" customFormat="1" ht="12.75" customHeight="1" x14ac:dyDescent="0.2">
      <c r="A722" s="83" t="s">
        <v>1442</v>
      </c>
      <c r="B722" s="84" t="s">
        <v>1443</v>
      </c>
      <c r="C722" s="82" t="s">
        <v>1442</v>
      </c>
      <c r="D722" s="85">
        <v>5625.28</v>
      </c>
      <c r="E722" s="85">
        <v>32719.74</v>
      </c>
      <c r="F722" s="86">
        <f t="shared" si="14"/>
        <v>581.65531315774513</v>
      </c>
    </row>
    <row r="723" spans="1:6" s="1" customFormat="1" ht="12.75" customHeight="1" x14ac:dyDescent="0.2">
      <c r="A723" s="83" t="s">
        <v>1444</v>
      </c>
      <c r="B723" s="84" t="s">
        <v>1445</v>
      </c>
      <c r="C723" s="82" t="s">
        <v>1444</v>
      </c>
      <c r="D723" s="85">
        <v>7714.72</v>
      </c>
      <c r="E723" s="85">
        <v>4287.18</v>
      </c>
      <c r="F723" s="86">
        <f t="shared" si="14"/>
        <v>55.57142709003049</v>
      </c>
    </row>
    <row r="724" spans="1:6" s="1" customFormat="1" ht="12.75" customHeight="1" x14ac:dyDescent="0.2">
      <c r="A724" s="83" t="s">
        <v>1446</v>
      </c>
      <c r="B724" s="84" t="s">
        <v>1447</v>
      </c>
      <c r="C724" s="82" t="s">
        <v>1446</v>
      </c>
      <c r="D724" s="85">
        <v>6689.23</v>
      </c>
      <c r="E724" s="85">
        <v>6689.28</v>
      </c>
      <c r="F724" s="86">
        <f t="shared" si="14"/>
        <v>100.00074747018715</v>
      </c>
    </row>
    <row r="725" spans="1:6" s="1" customFormat="1" ht="12.75" customHeight="1" x14ac:dyDescent="0.2">
      <c r="A725" s="83" t="s">
        <v>1448</v>
      </c>
      <c r="B725" s="84" t="s">
        <v>1449</v>
      </c>
      <c r="C725" s="82" t="s">
        <v>1448</v>
      </c>
      <c r="D725" s="85">
        <v>14823.75</v>
      </c>
      <c r="E725" s="85">
        <v>13417.57</v>
      </c>
      <c r="F725" s="86">
        <f t="shared" si="14"/>
        <v>90.514006239986514</v>
      </c>
    </row>
    <row r="726" spans="1:6" s="1" customFormat="1" ht="12.75" customHeight="1" x14ac:dyDescent="0.2">
      <c r="A726" s="83" t="s">
        <v>1450</v>
      </c>
      <c r="B726" s="84" t="s">
        <v>1451</v>
      </c>
      <c r="C726" s="82" t="s">
        <v>1450</v>
      </c>
      <c r="D726" s="85">
        <v>763.87</v>
      </c>
      <c r="E726" s="85">
        <v>763.87</v>
      </c>
      <c r="F726" s="86">
        <f t="shared" si="14"/>
        <v>100</v>
      </c>
    </row>
    <row r="727" spans="1:6" s="1" customFormat="1" ht="12.75" customHeight="1" x14ac:dyDescent="0.2">
      <c r="A727" s="83" t="s">
        <v>1452</v>
      </c>
      <c r="B727" s="84" t="s">
        <v>1453</v>
      </c>
      <c r="C727" s="82" t="s">
        <v>1452</v>
      </c>
      <c r="D727" s="85">
        <v>0</v>
      </c>
      <c r="E727" s="85">
        <v>0</v>
      </c>
      <c r="F727" s="86" t="str">
        <f t="shared" si="14"/>
        <v>-</v>
      </c>
    </row>
    <row r="728" spans="1:6" s="1" customFormat="1" ht="12.75" customHeight="1" x14ac:dyDescent="0.2">
      <c r="A728" s="83" t="s">
        <v>1454</v>
      </c>
      <c r="B728" s="84" t="s">
        <v>1455</v>
      </c>
      <c r="C728" s="82" t="s">
        <v>1454</v>
      </c>
      <c r="D728" s="85">
        <v>0</v>
      </c>
      <c r="E728" s="85">
        <v>0</v>
      </c>
      <c r="F728" s="86" t="str">
        <f t="shared" si="14"/>
        <v>-</v>
      </c>
    </row>
    <row r="729" spans="1:6" s="1" customFormat="1" ht="12.75" customHeight="1" x14ac:dyDescent="0.2">
      <c r="A729" s="83" t="s">
        <v>1456</v>
      </c>
      <c r="B729" s="84" t="s">
        <v>1457</v>
      </c>
      <c r="C729" s="82" t="s">
        <v>1456</v>
      </c>
      <c r="D729" s="85">
        <v>0</v>
      </c>
      <c r="E729" s="85">
        <v>0</v>
      </c>
      <c r="F729" s="86" t="str">
        <f t="shared" si="14"/>
        <v>-</v>
      </c>
    </row>
    <row r="730" spans="1:6" s="1" customFormat="1" ht="12.75" customHeight="1" x14ac:dyDescent="0.2">
      <c r="A730" s="83" t="s">
        <v>1458</v>
      </c>
      <c r="B730" s="84" t="s">
        <v>1459</v>
      </c>
      <c r="C730" s="82" t="s">
        <v>1458</v>
      </c>
      <c r="D730" s="85">
        <v>0</v>
      </c>
      <c r="E730" s="85">
        <v>0</v>
      </c>
      <c r="F730" s="86" t="str">
        <f t="shared" si="14"/>
        <v>-</v>
      </c>
    </row>
    <row r="731" spans="1:6" s="1" customFormat="1" ht="12.75" customHeight="1" x14ac:dyDescent="0.2">
      <c r="A731" s="83" t="s">
        <v>1460</v>
      </c>
      <c r="B731" s="84" t="s">
        <v>1461</v>
      </c>
      <c r="C731" s="82" t="s">
        <v>1460</v>
      </c>
      <c r="D731" s="85">
        <v>0</v>
      </c>
      <c r="E731" s="85">
        <v>0</v>
      </c>
      <c r="F731" s="86" t="str">
        <f t="shared" si="14"/>
        <v>-</v>
      </c>
    </row>
    <row r="732" spans="1:6" s="1" customFormat="1" ht="12.75" customHeight="1" x14ac:dyDescent="0.2">
      <c r="A732" s="83" t="s">
        <v>1462</v>
      </c>
      <c r="B732" s="84" t="s">
        <v>1463</v>
      </c>
      <c r="C732" s="82" t="s">
        <v>1462</v>
      </c>
      <c r="D732" s="85">
        <v>0</v>
      </c>
      <c r="E732" s="85">
        <v>0</v>
      </c>
      <c r="F732" s="86" t="str">
        <f t="shared" si="14"/>
        <v>-</v>
      </c>
    </row>
    <row r="733" spans="1:6" s="1" customFormat="1" ht="12.75" customHeight="1" x14ac:dyDescent="0.2">
      <c r="A733" s="83" t="s">
        <v>1464</v>
      </c>
      <c r="B733" s="84" t="s">
        <v>1465</v>
      </c>
      <c r="C733" s="82" t="s">
        <v>1464</v>
      </c>
      <c r="D733" s="85">
        <v>0</v>
      </c>
      <c r="E733" s="85">
        <v>0</v>
      </c>
      <c r="F733" s="86" t="str">
        <f t="shared" si="14"/>
        <v>-</v>
      </c>
    </row>
    <row r="734" spans="1:6" s="1" customFormat="1" ht="12.75" customHeight="1" x14ac:dyDescent="0.2">
      <c r="A734" s="83" t="s">
        <v>1466</v>
      </c>
      <c r="B734" s="84" t="s">
        <v>1467</v>
      </c>
      <c r="C734" s="82" t="s">
        <v>1466</v>
      </c>
      <c r="D734" s="85">
        <v>0</v>
      </c>
      <c r="E734" s="85">
        <v>0</v>
      </c>
      <c r="F734" s="86" t="str">
        <f t="shared" si="14"/>
        <v>-</v>
      </c>
    </row>
    <row r="735" spans="1:6" s="1" customFormat="1" ht="12.75" customHeight="1" x14ac:dyDescent="0.2">
      <c r="A735" s="83" t="s">
        <v>1468</v>
      </c>
      <c r="B735" s="84" t="s">
        <v>1469</v>
      </c>
      <c r="C735" s="82" t="s">
        <v>1468</v>
      </c>
      <c r="D735" s="85">
        <v>0</v>
      </c>
      <c r="E735" s="85">
        <v>0</v>
      </c>
      <c r="F735" s="86" t="str">
        <f t="shared" si="14"/>
        <v>-</v>
      </c>
    </row>
    <row r="736" spans="1:6" s="1" customFormat="1" ht="12.75" customHeight="1" x14ac:dyDescent="0.2">
      <c r="A736" s="83" t="s">
        <v>1470</v>
      </c>
      <c r="B736" s="84" t="s">
        <v>1471</v>
      </c>
      <c r="C736" s="82" t="s">
        <v>1470</v>
      </c>
      <c r="D736" s="85">
        <v>0</v>
      </c>
      <c r="E736" s="85">
        <v>0</v>
      </c>
      <c r="F736" s="86" t="str">
        <f t="shared" si="14"/>
        <v>-</v>
      </c>
    </row>
    <row r="737" spans="1:6" s="1" customFormat="1" ht="12.75" customHeight="1" x14ac:dyDescent="0.2">
      <c r="A737" s="83" t="s">
        <v>1472</v>
      </c>
      <c r="B737" s="84" t="s">
        <v>1473</v>
      </c>
      <c r="C737" s="82" t="s">
        <v>1472</v>
      </c>
      <c r="D737" s="85">
        <v>0</v>
      </c>
      <c r="E737" s="85">
        <v>0</v>
      </c>
      <c r="F737" s="86" t="str">
        <f t="shared" si="14"/>
        <v>-</v>
      </c>
    </row>
    <row r="738" spans="1:6" s="1" customFormat="1" ht="12.75" customHeight="1" x14ac:dyDescent="0.2">
      <c r="A738" s="83" t="s">
        <v>1474</v>
      </c>
      <c r="B738" s="84" t="s">
        <v>1475</v>
      </c>
      <c r="C738" s="82" t="s">
        <v>1474</v>
      </c>
      <c r="D738" s="85">
        <v>0</v>
      </c>
      <c r="E738" s="85">
        <v>0</v>
      </c>
      <c r="F738" s="86" t="str">
        <f t="shared" si="14"/>
        <v>-</v>
      </c>
    </row>
    <row r="739" spans="1:6" s="1" customFormat="1" ht="12.75" customHeight="1" x14ac:dyDescent="0.2">
      <c r="A739" s="83" t="s">
        <v>1476</v>
      </c>
      <c r="B739" s="84" t="s">
        <v>1477</v>
      </c>
      <c r="C739" s="82" t="s">
        <v>1476</v>
      </c>
      <c r="D739" s="85">
        <v>0</v>
      </c>
      <c r="E739" s="85">
        <v>0</v>
      </c>
      <c r="F739" s="86" t="str">
        <f t="shared" si="14"/>
        <v>-</v>
      </c>
    </row>
    <row r="740" spans="1:6" s="1" customFormat="1" ht="12.75" customHeight="1" x14ac:dyDescent="0.2">
      <c r="A740" s="83" t="s">
        <v>1478</v>
      </c>
      <c r="B740" s="84" t="s">
        <v>1479</v>
      </c>
      <c r="C740" s="82" t="s">
        <v>1478</v>
      </c>
      <c r="D740" s="85">
        <v>0</v>
      </c>
      <c r="E740" s="85">
        <v>0</v>
      </c>
      <c r="F740" s="86" t="str">
        <f t="shared" si="14"/>
        <v>-</v>
      </c>
    </row>
    <row r="741" spans="1:6" s="1" customFormat="1" ht="24" customHeight="1" x14ac:dyDescent="0.2">
      <c r="A741" s="83" t="s">
        <v>1480</v>
      </c>
      <c r="B741" s="84" t="s">
        <v>1481</v>
      </c>
      <c r="C741" s="82" t="s">
        <v>1480</v>
      </c>
      <c r="D741" s="85">
        <v>0</v>
      </c>
      <c r="E741" s="85">
        <v>0</v>
      </c>
      <c r="F741" s="86" t="str">
        <f t="shared" si="14"/>
        <v>-</v>
      </c>
    </row>
    <row r="742" spans="1:6" s="1" customFormat="1" ht="24" customHeight="1" x14ac:dyDescent="0.2">
      <c r="A742" s="83" t="s">
        <v>1482</v>
      </c>
      <c r="B742" s="84" t="s">
        <v>1483</v>
      </c>
      <c r="C742" s="82" t="s">
        <v>1482</v>
      </c>
      <c r="D742" s="85">
        <v>0</v>
      </c>
      <c r="E742" s="85">
        <v>0</v>
      </c>
      <c r="F742" s="86" t="str">
        <f t="shared" si="14"/>
        <v>-</v>
      </c>
    </row>
    <row r="743" spans="1:6" s="1" customFormat="1" ht="24" customHeight="1" x14ac:dyDescent="0.2">
      <c r="A743" s="83" t="s">
        <v>1484</v>
      </c>
      <c r="B743" s="107" t="s">
        <v>1485</v>
      </c>
      <c r="C743" s="82" t="s">
        <v>1484</v>
      </c>
      <c r="D743" s="85">
        <v>0</v>
      </c>
      <c r="E743" s="85">
        <v>0</v>
      </c>
      <c r="F743" s="86" t="str">
        <f t="shared" si="14"/>
        <v>-</v>
      </c>
    </row>
    <row r="744" spans="1:6" s="1" customFormat="1" ht="24" customHeight="1" x14ac:dyDescent="0.2">
      <c r="A744" s="83" t="s">
        <v>1486</v>
      </c>
      <c r="B744" s="107" t="s">
        <v>1487</v>
      </c>
      <c r="C744" s="82" t="s">
        <v>1486</v>
      </c>
      <c r="D744" s="85">
        <v>0</v>
      </c>
      <c r="E744" s="85">
        <v>0</v>
      </c>
      <c r="F744" s="86" t="str">
        <f t="shared" si="14"/>
        <v>-</v>
      </c>
    </row>
    <row r="745" spans="1:6" s="1" customFormat="1" ht="12.75" customHeight="1" x14ac:dyDescent="0.2">
      <c r="A745" s="83" t="s">
        <v>1488</v>
      </c>
      <c r="B745" s="84" t="s">
        <v>1489</v>
      </c>
      <c r="C745" s="82" t="s">
        <v>1488</v>
      </c>
      <c r="D745" s="85">
        <v>0</v>
      </c>
      <c r="E745" s="85">
        <v>0</v>
      </c>
      <c r="F745" s="86" t="str">
        <f t="shared" si="14"/>
        <v>-</v>
      </c>
    </row>
    <row r="746" spans="1:6" s="1" customFormat="1" ht="12.75" customHeight="1" x14ac:dyDescent="0.2">
      <c r="A746" s="83" t="s">
        <v>1490</v>
      </c>
      <c r="B746" s="84" t="s">
        <v>1491</v>
      </c>
      <c r="C746" s="82" t="s">
        <v>1490</v>
      </c>
      <c r="D746" s="85">
        <v>0</v>
      </c>
      <c r="E746" s="85">
        <v>0</v>
      </c>
      <c r="F746" s="86" t="str">
        <f t="shared" si="14"/>
        <v>-</v>
      </c>
    </row>
    <row r="747" spans="1:6" s="1" customFormat="1" ht="12.75" customHeight="1" x14ac:dyDescent="0.2">
      <c r="A747" s="83" t="s">
        <v>1492</v>
      </c>
      <c r="B747" s="84" t="s">
        <v>1493</v>
      </c>
      <c r="C747" s="82" t="s">
        <v>1492</v>
      </c>
      <c r="D747" s="85">
        <v>0</v>
      </c>
      <c r="E747" s="85">
        <v>0</v>
      </c>
      <c r="F747" s="86" t="str">
        <f t="shared" si="14"/>
        <v>-</v>
      </c>
    </row>
    <row r="748" spans="1:6" s="1" customFormat="1" ht="24" customHeight="1" x14ac:dyDescent="0.2">
      <c r="A748" s="83" t="s">
        <v>1494</v>
      </c>
      <c r="B748" s="84" t="s">
        <v>1495</v>
      </c>
      <c r="C748" s="82" t="s">
        <v>1494</v>
      </c>
      <c r="D748" s="85">
        <v>0</v>
      </c>
      <c r="E748" s="85">
        <v>0</v>
      </c>
      <c r="F748" s="86" t="str">
        <f t="shared" si="14"/>
        <v>-</v>
      </c>
    </row>
    <row r="749" spans="1:6" s="1" customFormat="1" ht="12.75" customHeight="1" x14ac:dyDescent="0.2">
      <c r="A749" s="83" t="s">
        <v>1496</v>
      </c>
      <c r="B749" s="84" t="s">
        <v>1497</v>
      </c>
      <c r="C749" s="82" t="s">
        <v>1496</v>
      </c>
      <c r="D749" s="85">
        <v>0</v>
      </c>
      <c r="E749" s="85">
        <v>0</v>
      </c>
      <c r="F749" s="86" t="str">
        <f t="shared" si="14"/>
        <v>-</v>
      </c>
    </row>
    <row r="750" spans="1:6" s="1" customFormat="1" ht="12.75" customHeight="1" x14ac:dyDescent="0.2">
      <c r="A750" s="83" t="s">
        <v>1498</v>
      </c>
      <c r="B750" s="84" t="s">
        <v>1499</v>
      </c>
      <c r="C750" s="82" t="s">
        <v>1498</v>
      </c>
      <c r="D750" s="85">
        <v>0</v>
      </c>
      <c r="E750" s="85">
        <v>0</v>
      </c>
      <c r="F750" s="86" t="str">
        <f t="shared" si="14"/>
        <v>-</v>
      </c>
    </row>
    <row r="751" spans="1:6" s="1" customFormat="1" ht="12.75" customHeight="1" x14ac:dyDescent="0.2">
      <c r="A751" s="83" t="s">
        <v>1500</v>
      </c>
      <c r="B751" s="84" t="s">
        <v>1501</v>
      </c>
      <c r="C751" s="82" t="s">
        <v>1500</v>
      </c>
      <c r="D751" s="85">
        <v>0</v>
      </c>
      <c r="E751" s="85">
        <v>0</v>
      </c>
      <c r="F751" s="86" t="str">
        <f t="shared" si="14"/>
        <v>-</v>
      </c>
    </row>
    <row r="752" spans="1:6" s="1" customFormat="1" ht="12.75" customHeight="1" x14ac:dyDescent="0.2">
      <c r="A752" s="83" t="s">
        <v>1502</v>
      </c>
      <c r="B752" s="84" t="s">
        <v>1503</v>
      </c>
      <c r="C752" s="82" t="s">
        <v>1502</v>
      </c>
      <c r="D752" s="85">
        <v>0</v>
      </c>
      <c r="E752" s="85">
        <v>0</v>
      </c>
      <c r="F752" s="86" t="str">
        <f t="shared" si="14"/>
        <v>-</v>
      </c>
    </row>
    <row r="753" spans="1:6" s="1" customFormat="1" ht="12.75" customHeight="1" x14ac:dyDescent="0.2">
      <c r="A753" s="83" t="s">
        <v>1504</v>
      </c>
      <c r="B753" s="84" t="s">
        <v>1505</v>
      </c>
      <c r="C753" s="82" t="s">
        <v>1504</v>
      </c>
      <c r="D753" s="85">
        <v>0</v>
      </c>
      <c r="E753" s="85">
        <v>0</v>
      </c>
      <c r="F753" s="86" t="str">
        <f t="shared" si="14"/>
        <v>-</v>
      </c>
    </row>
    <row r="754" spans="1:6" s="1" customFormat="1" ht="12.75" customHeight="1" x14ac:dyDescent="0.2">
      <c r="A754" s="83" t="s">
        <v>1506</v>
      </c>
      <c r="B754" s="84" t="s">
        <v>1507</v>
      </c>
      <c r="C754" s="82" t="s">
        <v>1506</v>
      </c>
      <c r="D754" s="85">
        <v>0</v>
      </c>
      <c r="E754" s="85">
        <v>0</v>
      </c>
      <c r="F754" s="86" t="str">
        <f t="shared" si="14"/>
        <v>-</v>
      </c>
    </row>
    <row r="755" spans="1:6" s="1" customFormat="1" ht="12.75" customHeight="1" x14ac:dyDescent="0.2">
      <c r="A755" s="83" t="s">
        <v>1508</v>
      </c>
      <c r="B755" s="84" t="s">
        <v>1509</v>
      </c>
      <c r="C755" s="82" t="s">
        <v>1508</v>
      </c>
      <c r="D755" s="85">
        <v>0</v>
      </c>
      <c r="E755" s="85">
        <v>0</v>
      </c>
      <c r="F755" s="86" t="str">
        <f t="shared" si="14"/>
        <v>-</v>
      </c>
    </row>
    <row r="756" spans="1:6" s="1" customFormat="1" ht="24" customHeight="1" x14ac:dyDescent="0.2">
      <c r="A756" s="83" t="s">
        <v>1510</v>
      </c>
      <c r="B756" s="107" t="s">
        <v>1511</v>
      </c>
      <c r="C756" s="82" t="s">
        <v>1510</v>
      </c>
      <c r="D756" s="85">
        <v>0</v>
      </c>
      <c r="E756" s="85">
        <v>0</v>
      </c>
      <c r="F756" s="86" t="str">
        <f t="shared" si="14"/>
        <v>-</v>
      </c>
    </row>
    <row r="757" spans="1:6" s="1" customFormat="1" ht="24" customHeight="1" x14ac:dyDescent="0.2">
      <c r="A757" s="83" t="s">
        <v>1512</v>
      </c>
      <c r="B757" s="84" t="s">
        <v>1513</v>
      </c>
      <c r="C757" s="82" t="s">
        <v>1512</v>
      </c>
      <c r="D757" s="85">
        <v>0</v>
      </c>
      <c r="E757" s="85">
        <v>0</v>
      </c>
      <c r="F757" s="86" t="str">
        <f t="shared" si="14"/>
        <v>-</v>
      </c>
    </row>
    <row r="758" spans="1:6" s="1" customFormat="1" ht="12.75" customHeight="1" x14ac:dyDescent="0.2">
      <c r="A758" s="83" t="s">
        <v>1514</v>
      </c>
      <c r="B758" s="84" t="s">
        <v>1515</v>
      </c>
      <c r="C758" s="82" t="s">
        <v>1514</v>
      </c>
      <c r="D758" s="85">
        <v>0</v>
      </c>
      <c r="E758" s="85">
        <v>0</v>
      </c>
      <c r="F758" s="86" t="str">
        <f t="shared" si="14"/>
        <v>-</v>
      </c>
    </row>
    <row r="759" spans="1:6" s="1" customFormat="1" ht="12.75" customHeight="1" x14ac:dyDescent="0.2">
      <c r="A759" s="83" t="s">
        <v>1516</v>
      </c>
      <c r="B759" s="84" t="s">
        <v>1517</v>
      </c>
      <c r="C759" s="82" t="s">
        <v>1516</v>
      </c>
      <c r="D759" s="85">
        <v>0</v>
      </c>
      <c r="E759" s="85">
        <v>0</v>
      </c>
      <c r="F759" s="86" t="str">
        <f t="shared" si="14"/>
        <v>-</v>
      </c>
    </row>
    <row r="760" spans="1:6" s="1" customFormat="1" ht="12.75" customHeight="1" x14ac:dyDescent="0.2">
      <c r="A760" s="83" t="s">
        <v>1518</v>
      </c>
      <c r="B760" s="84" t="s">
        <v>1519</v>
      </c>
      <c r="C760" s="82" t="s">
        <v>1518</v>
      </c>
      <c r="D760" s="85">
        <v>0</v>
      </c>
      <c r="E760" s="85">
        <v>0</v>
      </c>
      <c r="F760" s="86" t="str">
        <f t="shared" si="14"/>
        <v>-</v>
      </c>
    </row>
    <row r="761" spans="1:6" s="1" customFormat="1" ht="12.75" customHeight="1" x14ac:dyDescent="0.2">
      <c r="A761" s="83" t="s">
        <v>1520</v>
      </c>
      <c r="B761" s="84" t="s">
        <v>1521</v>
      </c>
      <c r="C761" s="82" t="s">
        <v>1520</v>
      </c>
      <c r="D761" s="85">
        <v>0</v>
      </c>
      <c r="E761" s="85">
        <v>0</v>
      </c>
      <c r="F761" s="86" t="str">
        <f t="shared" si="14"/>
        <v>-</v>
      </c>
    </row>
    <row r="762" spans="1:6" s="1" customFormat="1" ht="12.75" customHeight="1" x14ac:dyDescent="0.2">
      <c r="A762" s="83" t="s">
        <v>1522</v>
      </c>
      <c r="B762" s="84" t="s">
        <v>1523</v>
      </c>
      <c r="C762" s="82" t="s">
        <v>1522</v>
      </c>
      <c r="D762" s="85">
        <v>0</v>
      </c>
      <c r="E762" s="85">
        <v>0</v>
      </c>
      <c r="F762" s="86" t="str">
        <f t="shared" si="14"/>
        <v>-</v>
      </c>
    </row>
    <row r="763" spans="1:6" s="1" customFormat="1" ht="12.75" customHeight="1" x14ac:dyDescent="0.2">
      <c r="A763" s="83" t="s">
        <v>1524</v>
      </c>
      <c r="B763" s="84" t="s">
        <v>1525</v>
      </c>
      <c r="C763" s="82" t="s">
        <v>1524</v>
      </c>
      <c r="D763" s="85">
        <v>0</v>
      </c>
      <c r="E763" s="85">
        <v>0</v>
      </c>
      <c r="F763" s="86" t="str">
        <f t="shared" si="14"/>
        <v>-</v>
      </c>
    </row>
    <row r="764" spans="1:6" s="1" customFormat="1" ht="12.75" customHeight="1" x14ac:dyDescent="0.2">
      <c r="A764" s="83" t="s">
        <v>1526</v>
      </c>
      <c r="B764" s="84" t="s">
        <v>1527</v>
      </c>
      <c r="C764" s="82" t="s">
        <v>1526</v>
      </c>
      <c r="D764" s="85">
        <v>0</v>
      </c>
      <c r="E764" s="85">
        <v>0</v>
      </c>
      <c r="F764" s="86" t="str">
        <f t="shared" si="14"/>
        <v>-</v>
      </c>
    </row>
    <row r="765" spans="1:6" s="1" customFormat="1" ht="12.75" customHeight="1" x14ac:dyDescent="0.2">
      <c r="A765" s="83" t="s">
        <v>1528</v>
      </c>
      <c r="B765" s="84" t="s">
        <v>1529</v>
      </c>
      <c r="C765" s="82" t="s">
        <v>1528</v>
      </c>
      <c r="D765" s="85">
        <v>0</v>
      </c>
      <c r="E765" s="85">
        <v>0</v>
      </c>
      <c r="F765" s="86" t="str">
        <f t="shared" si="14"/>
        <v>-</v>
      </c>
    </row>
    <row r="766" spans="1:6" s="1" customFormat="1" ht="12.75" customHeight="1" x14ac:dyDescent="0.2">
      <c r="A766" s="83" t="s">
        <v>1530</v>
      </c>
      <c r="B766" s="84" t="s">
        <v>1531</v>
      </c>
      <c r="C766" s="82" t="s">
        <v>1530</v>
      </c>
      <c r="D766" s="85">
        <v>0</v>
      </c>
      <c r="E766" s="85">
        <v>0</v>
      </c>
      <c r="F766" s="86" t="str">
        <f t="shared" si="14"/>
        <v>-</v>
      </c>
    </row>
    <row r="767" spans="1:6" s="1" customFormat="1" ht="24" customHeight="1" x14ac:dyDescent="0.2">
      <c r="A767" s="83" t="s">
        <v>1532</v>
      </c>
      <c r="B767" s="107" t="s">
        <v>1533</v>
      </c>
      <c r="C767" s="82" t="s">
        <v>1532</v>
      </c>
      <c r="D767" s="85">
        <v>0</v>
      </c>
      <c r="E767" s="85">
        <v>0</v>
      </c>
      <c r="F767" s="86" t="str">
        <f t="shared" si="14"/>
        <v>-</v>
      </c>
    </row>
    <row r="768" spans="1:6" s="1" customFormat="1" ht="12.75" customHeight="1" x14ac:dyDescent="0.2">
      <c r="A768" s="83" t="s">
        <v>1534</v>
      </c>
      <c r="B768" s="84" t="s">
        <v>1535</v>
      </c>
      <c r="C768" s="82" t="s">
        <v>1534</v>
      </c>
      <c r="D768" s="85">
        <v>0</v>
      </c>
      <c r="E768" s="85">
        <v>0</v>
      </c>
      <c r="F768" s="86" t="str">
        <f t="shared" si="14"/>
        <v>-</v>
      </c>
    </row>
    <row r="769" spans="1:6" s="1" customFormat="1" ht="12.75" customHeight="1" x14ac:dyDescent="0.2">
      <c r="A769" s="83" t="s">
        <v>1536</v>
      </c>
      <c r="B769" s="84" t="s">
        <v>1537</v>
      </c>
      <c r="C769" s="82" t="s">
        <v>1536</v>
      </c>
      <c r="D769" s="85">
        <v>0</v>
      </c>
      <c r="E769" s="85">
        <v>0</v>
      </c>
      <c r="F769" s="86" t="str">
        <f t="shared" si="14"/>
        <v>-</v>
      </c>
    </row>
    <row r="770" spans="1:6" s="1" customFormat="1" ht="12.75" customHeight="1" x14ac:dyDescent="0.2">
      <c r="A770" s="83" t="s">
        <v>1538</v>
      </c>
      <c r="B770" s="84" t="s">
        <v>1539</v>
      </c>
      <c r="C770" s="82" t="s">
        <v>1538</v>
      </c>
      <c r="D770" s="85">
        <v>0</v>
      </c>
      <c r="E770" s="85">
        <v>0</v>
      </c>
      <c r="F770" s="86" t="str">
        <f t="shared" si="14"/>
        <v>-</v>
      </c>
    </row>
    <row r="771" spans="1:6" s="1" customFormat="1" ht="12.75" customHeight="1" x14ac:dyDescent="0.2">
      <c r="A771" s="83" t="s">
        <v>1540</v>
      </c>
      <c r="B771" s="84" t="s">
        <v>1541</v>
      </c>
      <c r="C771" s="82" t="s">
        <v>1540</v>
      </c>
      <c r="D771" s="85">
        <v>0</v>
      </c>
      <c r="E771" s="85">
        <v>0</v>
      </c>
      <c r="F771" s="86" t="str">
        <f t="shared" si="14"/>
        <v>-</v>
      </c>
    </row>
    <row r="772" spans="1:6" s="1" customFormat="1" ht="12.75" customHeight="1" x14ac:dyDescent="0.2">
      <c r="A772" s="83" t="s">
        <v>1542</v>
      </c>
      <c r="B772" s="84" t="s">
        <v>1543</v>
      </c>
      <c r="C772" s="82" t="s">
        <v>1542</v>
      </c>
      <c r="D772" s="85">
        <v>0</v>
      </c>
      <c r="E772" s="85">
        <v>0</v>
      </c>
      <c r="F772" s="86" t="str">
        <f t="shared" si="14"/>
        <v>-</v>
      </c>
    </row>
    <row r="773" spans="1:6" s="1" customFormat="1" ht="24" customHeight="1" x14ac:dyDescent="0.2">
      <c r="A773" s="83" t="s">
        <v>1544</v>
      </c>
      <c r="B773" s="84" t="s">
        <v>1545</v>
      </c>
      <c r="C773" s="82" t="s">
        <v>1544</v>
      </c>
      <c r="D773" s="85">
        <v>0</v>
      </c>
      <c r="E773" s="85">
        <v>0</v>
      </c>
      <c r="F773" s="86" t="str">
        <f t="shared" si="14"/>
        <v>-</v>
      </c>
    </row>
    <row r="774" spans="1:6" s="1" customFormat="1" ht="24" customHeight="1" x14ac:dyDescent="0.2">
      <c r="A774" s="83" t="s">
        <v>1546</v>
      </c>
      <c r="B774" s="107" t="s">
        <v>1547</v>
      </c>
      <c r="C774" s="82" t="s">
        <v>1546</v>
      </c>
      <c r="D774" s="85">
        <v>0</v>
      </c>
      <c r="E774" s="85">
        <v>0</v>
      </c>
      <c r="F774" s="86" t="str">
        <f t="shared" si="14"/>
        <v>-</v>
      </c>
    </row>
    <row r="775" spans="1:6" s="1" customFormat="1" ht="12.75" customHeight="1" x14ac:dyDescent="0.2">
      <c r="A775" s="83" t="s">
        <v>1548</v>
      </c>
      <c r="B775" s="107" t="s">
        <v>1549</v>
      </c>
      <c r="C775" s="82" t="s">
        <v>1548</v>
      </c>
      <c r="D775" s="85">
        <v>0</v>
      </c>
      <c r="E775" s="85">
        <v>0</v>
      </c>
      <c r="F775" s="86" t="str">
        <f t="shared" si="14"/>
        <v>-</v>
      </c>
    </row>
    <row r="776" spans="1:6" s="1" customFormat="1" ht="12.75" customHeight="1" x14ac:dyDescent="0.2">
      <c r="A776" s="83" t="s">
        <v>1550</v>
      </c>
      <c r="B776" s="107" t="s">
        <v>1551</v>
      </c>
      <c r="C776" s="82" t="s">
        <v>1550</v>
      </c>
      <c r="D776" s="85">
        <v>0</v>
      </c>
      <c r="E776" s="85">
        <v>0</v>
      </c>
      <c r="F776" s="86" t="str">
        <f t="shared" si="14"/>
        <v>-</v>
      </c>
    </row>
    <row r="777" spans="1:6" s="1" customFormat="1" ht="12.75" customHeight="1" x14ac:dyDescent="0.2">
      <c r="A777" s="83" t="s">
        <v>1552</v>
      </c>
      <c r="B777" s="107" t="s">
        <v>1553</v>
      </c>
      <c r="C777" s="82" t="s">
        <v>1552</v>
      </c>
      <c r="D777" s="85">
        <v>0</v>
      </c>
      <c r="E777" s="85">
        <v>0</v>
      </c>
      <c r="F777" s="86" t="str">
        <f t="shared" ref="F777:F840" si="15">IF(D777&lt;&gt;0,IF(E777/D777&gt;=100,"&gt;&gt;100",E777/D777*100),"-")</f>
        <v>-</v>
      </c>
    </row>
    <row r="778" spans="1:6" s="1" customFormat="1" ht="12.75" customHeight="1" x14ac:dyDescent="0.2">
      <c r="A778" s="83" t="s">
        <v>1554</v>
      </c>
      <c r="B778" s="107" t="s">
        <v>1555</v>
      </c>
      <c r="C778" s="82" t="s">
        <v>1554</v>
      </c>
      <c r="D778" s="85">
        <v>0</v>
      </c>
      <c r="E778" s="85">
        <v>0</v>
      </c>
      <c r="F778" s="86" t="str">
        <f t="shared" si="15"/>
        <v>-</v>
      </c>
    </row>
    <row r="779" spans="1:6" s="1" customFormat="1" ht="24" customHeight="1" x14ac:dyDescent="0.2">
      <c r="A779" s="83" t="s">
        <v>1556</v>
      </c>
      <c r="B779" s="107" t="s">
        <v>1557</v>
      </c>
      <c r="C779" s="82" t="s">
        <v>1556</v>
      </c>
      <c r="D779" s="85">
        <v>0</v>
      </c>
      <c r="E779" s="85">
        <v>0</v>
      </c>
      <c r="F779" s="86" t="str">
        <f t="shared" si="15"/>
        <v>-</v>
      </c>
    </row>
    <row r="780" spans="1:6" s="1" customFormat="1" ht="24" customHeight="1" x14ac:dyDescent="0.2">
      <c r="A780" s="83" t="s">
        <v>1558</v>
      </c>
      <c r="B780" s="107" t="s">
        <v>1559</v>
      </c>
      <c r="C780" s="82" t="s">
        <v>1558</v>
      </c>
      <c r="D780" s="85">
        <v>0</v>
      </c>
      <c r="E780" s="85">
        <v>0</v>
      </c>
      <c r="F780" s="86" t="str">
        <f t="shared" si="15"/>
        <v>-</v>
      </c>
    </row>
    <row r="781" spans="1:6" s="1" customFormat="1" ht="12.75" customHeight="1" x14ac:dyDescent="0.2">
      <c r="A781" s="83" t="s">
        <v>1560</v>
      </c>
      <c r="B781" s="107" t="s">
        <v>1561</v>
      </c>
      <c r="C781" s="82" t="s">
        <v>1560</v>
      </c>
      <c r="D781" s="85">
        <v>0</v>
      </c>
      <c r="E781" s="85">
        <v>0</v>
      </c>
      <c r="F781" s="86" t="str">
        <f t="shared" si="15"/>
        <v>-</v>
      </c>
    </row>
    <row r="782" spans="1:6" s="1" customFormat="1" ht="24" customHeight="1" x14ac:dyDescent="0.2">
      <c r="A782" s="83" t="s">
        <v>1562</v>
      </c>
      <c r="B782" s="107" t="s">
        <v>1563</v>
      </c>
      <c r="C782" s="82" t="s">
        <v>1562</v>
      </c>
      <c r="D782" s="85">
        <v>0</v>
      </c>
      <c r="E782" s="85">
        <v>0</v>
      </c>
      <c r="F782" s="86" t="str">
        <f t="shared" si="15"/>
        <v>-</v>
      </c>
    </row>
    <row r="783" spans="1:6" s="1" customFormat="1" ht="12.75" customHeight="1" x14ac:dyDescent="0.2">
      <c r="A783" s="83" t="s">
        <v>1564</v>
      </c>
      <c r="B783" s="107" t="s">
        <v>1565</v>
      </c>
      <c r="C783" s="82" t="s">
        <v>1564</v>
      </c>
      <c r="D783" s="85">
        <v>0</v>
      </c>
      <c r="E783" s="85">
        <v>0</v>
      </c>
      <c r="F783" s="86" t="str">
        <f t="shared" si="15"/>
        <v>-</v>
      </c>
    </row>
    <row r="784" spans="1:6" s="1" customFormat="1" ht="12.75" customHeight="1" x14ac:dyDescent="0.2">
      <c r="A784" s="83" t="s">
        <v>1566</v>
      </c>
      <c r="B784" s="107" t="s">
        <v>1567</v>
      </c>
      <c r="C784" s="82" t="s">
        <v>1566</v>
      </c>
      <c r="D784" s="85">
        <v>0</v>
      </c>
      <c r="E784" s="85">
        <v>0</v>
      </c>
      <c r="F784" s="86" t="str">
        <f t="shared" si="15"/>
        <v>-</v>
      </c>
    </row>
    <row r="785" spans="1:6" s="1" customFormat="1" ht="24" customHeight="1" x14ac:dyDescent="0.2">
      <c r="A785" s="83" t="s">
        <v>1568</v>
      </c>
      <c r="B785" s="107" t="s">
        <v>1569</v>
      </c>
      <c r="C785" s="82" t="s">
        <v>1568</v>
      </c>
      <c r="D785" s="85">
        <v>0</v>
      </c>
      <c r="E785" s="85">
        <v>0</v>
      </c>
      <c r="F785" s="86" t="str">
        <f t="shared" si="15"/>
        <v>-</v>
      </c>
    </row>
    <row r="786" spans="1:6" s="1" customFormat="1" ht="24" customHeight="1" x14ac:dyDescent="0.2">
      <c r="A786" s="83" t="s">
        <v>1570</v>
      </c>
      <c r="B786" s="107" t="s">
        <v>1571</v>
      </c>
      <c r="C786" s="82" t="s">
        <v>1570</v>
      </c>
      <c r="D786" s="85">
        <v>0</v>
      </c>
      <c r="E786" s="85">
        <v>0</v>
      </c>
      <c r="F786" s="86" t="str">
        <f t="shared" si="15"/>
        <v>-</v>
      </c>
    </row>
    <row r="787" spans="1:6" s="1" customFormat="1" ht="24" customHeight="1" x14ac:dyDescent="0.2">
      <c r="A787" s="83" t="s">
        <v>1572</v>
      </c>
      <c r="B787" s="107" t="s">
        <v>1573</v>
      </c>
      <c r="C787" s="82" t="s">
        <v>1572</v>
      </c>
      <c r="D787" s="85">
        <v>0</v>
      </c>
      <c r="E787" s="85">
        <v>0</v>
      </c>
      <c r="F787" s="86" t="str">
        <f t="shared" si="15"/>
        <v>-</v>
      </c>
    </row>
    <row r="788" spans="1:6" s="1" customFormat="1" ht="24" customHeight="1" x14ac:dyDescent="0.2">
      <c r="A788" s="83" t="s">
        <v>1574</v>
      </c>
      <c r="B788" s="107" t="s">
        <v>1575</v>
      </c>
      <c r="C788" s="82" t="s">
        <v>1574</v>
      </c>
      <c r="D788" s="85">
        <v>0</v>
      </c>
      <c r="E788" s="85">
        <v>0</v>
      </c>
      <c r="F788" s="86" t="str">
        <f t="shared" si="15"/>
        <v>-</v>
      </c>
    </row>
    <row r="789" spans="1:6" s="1" customFormat="1" ht="24" customHeight="1" x14ac:dyDescent="0.2">
      <c r="A789" s="83" t="s">
        <v>1576</v>
      </c>
      <c r="B789" s="107" t="s">
        <v>1577</v>
      </c>
      <c r="C789" s="82" t="s">
        <v>1576</v>
      </c>
      <c r="D789" s="85">
        <v>0</v>
      </c>
      <c r="E789" s="85">
        <v>0</v>
      </c>
      <c r="F789" s="86" t="str">
        <f t="shared" si="15"/>
        <v>-</v>
      </c>
    </row>
    <row r="790" spans="1:6" s="1" customFormat="1" ht="24" customHeight="1" x14ac:dyDescent="0.2">
      <c r="A790" s="83" t="s">
        <v>1578</v>
      </c>
      <c r="B790" s="84" t="s">
        <v>1579</v>
      </c>
      <c r="C790" s="82" t="s">
        <v>1578</v>
      </c>
      <c r="D790" s="85">
        <v>0</v>
      </c>
      <c r="E790" s="85">
        <v>0</v>
      </c>
      <c r="F790" s="86" t="str">
        <f t="shared" si="15"/>
        <v>-</v>
      </c>
    </row>
    <row r="791" spans="1:6" s="1" customFormat="1" ht="24" customHeight="1" x14ac:dyDescent="0.2">
      <c r="A791" s="83" t="s">
        <v>1580</v>
      </c>
      <c r="B791" s="84" t="s">
        <v>1581</v>
      </c>
      <c r="C791" s="82" t="s">
        <v>1580</v>
      </c>
      <c r="D791" s="85">
        <v>0</v>
      </c>
      <c r="E791" s="85">
        <v>0</v>
      </c>
      <c r="F791" s="86" t="str">
        <f t="shared" si="15"/>
        <v>-</v>
      </c>
    </row>
    <row r="792" spans="1:6" s="1" customFormat="1" ht="24" customHeight="1" x14ac:dyDescent="0.2">
      <c r="A792" s="83" t="s">
        <v>1582</v>
      </c>
      <c r="B792" s="84" t="s">
        <v>1583</v>
      </c>
      <c r="C792" s="82" t="s">
        <v>1582</v>
      </c>
      <c r="D792" s="85">
        <v>0</v>
      </c>
      <c r="E792" s="85">
        <v>0</v>
      </c>
      <c r="F792" s="86" t="str">
        <f t="shared" si="15"/>
        <v>-</v>
      </c>
    </row>
    <row r="793" spans="1:6" s="1" customFormat="1" ht="24" customHeight="1" x14ac:dyDescent="0.2">
      <c r="A793" s="83" t="s">
        <v>1584</v>
      </c>
      <c r="B793" s="84" t="s">
        <v>1585</v>
      </c>
      <c r="C793" s="82" t="s">
        <v>1584</v>
      </c>
      <c r="D793" s="85">
        <v>0</v>
      </c>
      <c r="E793" s="85">
        <v>0</v>
      </c>
      <c r="F793" s="86" t="str">
        <f t="shared" si="15"/>
        <v>-</v>
      </c>
    </row>
    <row r="794" spans="1:6" s="1" customFormat="1" ht="12.75" customHeight="1" x14ac:dyDescent="0.2">
      <c r="A794" s="83" t="s">
        <v>1586</v>
      </c>
      <c r="B794" s="84" t="s">
        <v>1587</v>
      </c>
      <c r="C794" s="82" t="s">
        <v>1586</v>
      </c>
      <c r="D794" s="85">
        <v>0</v>
      </c>
      <c r="E794" s="85">
        <v>0</v>
      </c>
      <c r="F794" s="86" t="str">
        <f t="shared" si="15"/>
        <v>-</v>
      </c>
    </row>
    <row r="795" spans="1:6" s="1" customFormat="1" ht="12.75" customHeight="1" x14ac:dyDescent="0.2">
      <c r="A795" s="83" t="s">
        <v>1588</v>
      </c>
      <c r="B795" s="84" t="s">
        <v>1589</v>
      </c>
      <c r="C795" s="82" t="s">
        <v>1588</v>
      </c>
      <c r="D795" s="85">
        <v>0</v>
      </c>
      <c r="E795" s="85">
        <v>0</v>
      </c>
      <c r="F795" s="86" t="str">
        <f t="shared" si="15"/>
        <v>-</v>
      </c>
    </row>
    <row r="796" spans="1:6" s="1" customFormat="1" ht="12.75" customHeight="1" x14ac:dyDescent="0.2">
      <c r="A796" s="83" t="s">
        <v>1590</v>
      </c>
      <c r="B796" s="84" t="s">
        <v>1591</v>
      </c>
      <c r="C796" s="82" t="s">
        <v>1590</v>
      </c>
      <c r="D796" s="85">
        <v>0</v>
      </c>
      <c r="E796" s="85">
        <v>0</v>
      </c>
      <c r="F796" s="86" t="str">
        <f t="shared" si="15"/>
        <v>-</v>
      </c>
    </row>
    <row r="797" spans="1:6" s="1" customFormat="1" ht="24" customHeight="1" x14ac:dyDescent="0.2">
      <c r="A797" s="83" t="s">
        <v>1592</v>
      </c>
      <c r="B797" s="84" t="s">
        <v>1593</v>
      </c>
      <c r="C797" s="82" t="s">
        <v>1592</v>
      </c>
      <c r="D797" s="85">
        <v>0</v>
      </c>
      <c r="E797" s="85">
        <v>0</v>
      </c>
      <c r="F797" s="86" t="str">
        <f t="shared" si="15"/>
        <v>-</v>
      </c>
    </row>
    <row r="798" spans="1:6" s="1" customFormat="1" ht="24" customHeight="1" x14ac:dyDescent="0.2">
      <c r="A798" s="83" t="s">
        <v>1594</v>
      </c>
      <c r="B798" s="84" t="s">
        <v>1595</v>
      </c>
      <c r="C798" s="82" t="s">
        <v>1594</v>
      </c>
      <c r="D798" s="85">
        <v>0</v>
      </c>
      <c r="E798" s="85">
        <v>0</v>
      </c>
      <c r="F798" s="86" t="str">
        <f t="shared" si="15"/>
        <v>-</v>
      </c>
    </row>
    <row r="799" spans="1:6" s="1" customFormat="1" ht="24" customHeight="1" x14ac:dyDescent="0.2">
      <c r="A799" s="83" t="s">
        <v>1596</v>
      </c>
      <c r="B799" s="84" t="s">
        <v>1597</v>
      </c>
      <c r="C799" s="82" t="s">
        <v>1596</v>
      </c>
      <c r="D799" s="85">
        <v>0</v>
      </c>
      <c r="E799" s="85">
        <v>0</v>
      </c>
      <c r="F799" s="86" t="str">
        <f t="shared" si="15"/>
        <v>-</v>
      </c>
    </row>
    <row r="800" spans="1:6" s="1" customFormat="1" ht="24" customHeight="1" x14ac:dyDescent="0.2">
      <c r="A800" s="83" t="s">
        <v>1598</v>
      </c>
      <c r="B800" s="84" t="s">
        <v>1599</v>
      </c>
      <c r="C800" s="82" t="s">
        <v>1598</v>
      </c>
      <c r="D800" s="85">
        <v>0</v>
      </c>
      <c r="E800" s="85">
        <v>0</v>
      </c>
      <c r="F800" s="86" t="str">
        <f t="shared" si="15"/>
        <v>-</v>
      </c>
    </row>
    <row r="801" spans="1:6" s="1" customFormat="1" ht="24" customHeight="1" x14ac:dyDescent="0.2">
      <c r="A801" s="83" t="s">
        <v>1600</v>
      </c>
      <c r="B801" s="84" t="s">
        <v>1601</v>
      </c>
      <c r="C801" s="82" t="s">
        <v>1600</v>
      </c>
      <c r="D801" s="85">
        <v>0</v>
      </c>
      <c r="E801" s="85">
        <v>0</v>
      </c>
      <c r="F801" s="86" t="str">
        <f t="shared" si="15"/>
        <v>-</v>
      </c>
    </row>
    <row r="802" spans="1:6" s="1" customFormat="1" ht="24" customHeight="1" x14ac:dyDescent="0.2">
      <c r="A802" s="83" t="s">
        <v>1602</v>
      </c>
      <c r="B802" s="84" t="s">
        <v>1603</v>
      </c>
      <c r="C802" s="82" t="s">
        <v>1602</v>
      </c>
      <c r="D802" s="85">
        <v>0</v>
      </c>
      <c r="E802" s="85">
        <v>0</v>
      </c>
      <c r="F802" s="86" t="str">
        <f t="shared" si="15"/>
        <v>-</v>
      </c>
    </row>
    <row r="803" spans="1:6" s="1" customFormat="1" ht="24" customHeight="1" x14ac:dyDescent="0.2">
      <c r="A803" s="83" t="s">
        <v>1604</v>
      </c>
      <c r="B803" s="84" t="s">
        <v>1605</v>
      </c>
      <c r="C803" s="82" t="s">
        <v>1604</v>
      </c>
      <c r="D803" s="85">
        <v>0</v>
      </c>
      <c r="E803" s="85">
        <v>0</v>
      </c>
      <c r="F803" s="86" t="str">
        <f t="shared" si="15"/>
        <v>-</v>
      </c>
    </row>
    <row r="804" spans="1:6" s="1" customFormat="1" ht="12.75" customHeight="1" x14ac:dyDescent="0.2">
      <c r="A804" s="83" t="s">
        <v>1606</v>
      </c>
      <c r="B804" s="84" t="s">
        <v>1607</v>
      </c>
      <c r="C804" s="82" t="s">
        <v>1606</v>
      </c>
      <c r="D804" s="85">
        <v>0</v>
      </c>
      <c r="E804" s="85">
        <v>0</v>
      </c>
      <c r="F804" s="86" t="str">
        <f t="shared" si="15"/>
        <v>-</v>
      </c>
    </row>
    <row r="805" spans="1:6" s="1" customFormat="1" ht="12.75" customHeight="1" x14ac:dyDescent="0.2">
      <c r="A805" s="83" t="s">
        <v>1608</v>
      </c>
      <c r="B805" s="84" t="s">
        <v>1609</v>
      </c>
      <c r="C805" s="82" t="s">
        <v>1608</v>
      </c>
      <c r="D805" s="85">
        <v>0</v>
      </c>
      <c r="E805" s="85">
        <v>0</v>
      </c>
      <c r="F805" s="86" t="str">
        <f t="shared" si="15"/>
        <v>-</v>
      </c>
    </row>
    <row r="806" spans="1:6" s="1" customFormat="1" ht="24" customHeight="1" x14ac:dyDescent="0.2">
      <c r="A806" s="83" t="s">
        <v>1610</v>
      </c>
      <c r="B806" s="84" t="s">
        <v>1611</v>
      </c>
      <c r="C806" s="82" t="s">
        <v>1610</v>
      </c>
      <c r="D806" s="85">
        <v>0</v>
      </c>
      <c r="E806" s="85">
        <v>0</v>
      </c>
      <c r="F806" s="86" t="str">
        <f t="shared" si="15"/>
        <v>-</v>
      </c>
    </row>
    <row r="807" spans="1:6" s="1" customFormat="1" ht="24" customHeight="1" x14ac:dyDescent="0.2">
      <c r="A807" s="83" t="s">
        <v>1612</v>
      </c>
      <c r="B807" s="84" t="s">
        <v>1613</v>
      </c>
      <c r="C807" s="82" t="s">
        <v>1612</v>
      </c>
      <c r="D807" s="85">
        <v>0</v>
      </c>
      <c r="E807" s="85">
        <v>0</v>
      </c>
      <c r="F807" s="86" t="str">
        <f t="shared" si="15"/>
        <v>-</v>
      </c>
    </row>
    <row r="808" spans="1:6" s="1" customFormat="1" ht="12.75" customHeight="1" x14ac:dyDescent="0.2">
      <c r="A808" s="83" t="s">
        <v>1614</v>
      </c>
      <c r="B808" s="84" t="s">
        <v>1615</v>
      </c>
      <c r="C808" s="82" t="s">
        <v>1614</v>
      </c>
      <c r="D808" s="85">
        <v>0</v>
      </c>
      <c r="E808" s="85">
        <v>0</v>
      </c>
      <c r="F808" s="86" t="str">
        <f t="shared" si="15"/>
        <v>-</v>
      </c>
    </row>
    <row r="809" spans="1:6" s="1" customFormat="1" ht="12.75" customHeight="1" x14ac:dyDescent="0.2">
      <c r="A809" s="83" t="s">
        <v>1616</v>
      </c>
      <c r="B809" s="84" t="s">
        <v>1617</v>
      </c>
      <c r="C809" s="82" t="s">
        <v>1616</v>
      </c>
      <c r="D809" s="85">
        <v>0</v>
      </c>
      <c r="E809" s="85">
        <v>0</v>
      </c>
      <c r="F809" s="86" t="str">
        <f t="shared" si="15"/>
        <v>-</v>
      </c>
    </row>
    <row r="810" spans="1:6" s="1" customFormat="1" ht="12.75" customHeight="1" x14ac:dyDescent="0.2">
      <c r="A810" s="83" t="s">
        <v>1618</v>
      </c>
      <c r="B810" s="84" t="s">
        <v>1619</v>
      </c>
      <c r="C810" s="82" t="s">
        <v>1618</v>
      </c>
      <c r="D810" s="85">
        <v>0</v>
      </c>
      <c r="E810" s="85">
        <v>0</v>
      </c>
      <c r="F810" s="86" t="str">
        <f t="shared" si="15"/>
        <v>-</v>
      </c>
    </row>
    <row r="811" spans="1:6" s="1" customFormat="1" ht="12.75" customHeight="1" x14ac:dyDescent="0.2">
      <c r="A811" s="83" t="s">
        <v>1620</v>
      </c>
      <c r="B811" s="84" t="s">
        <v>1621</v>
      </c>
      <c r="C811" s="82" t="s">
        <v>1620</v>
      </c>
      <c r="D811" s="85">
        <v>0</v>
      </c>
      <c r="E811" s="85">
        <v>0</v>
      </c>
      <c r="F811" s="86" t="str">
        <f t="shared" si="15"/>
        <v>-</v>
      </c>
    </row>
    <row r="812" spans="1:6" s="1" customFormat="1" ht="12.75" customHeight="1" x14ac:dyDescent="0.2">
      <c r="A812" s="83" t="s">
        <v>1622</v>
      </c>
      <c r="B812" s="84" t="s">
        <v>1623</v>
      </c>
      <c r="C812" s="82" t="s">
        <v>1622</v>
      </c>
      <c r="D812" s="85">
        <v>0</v>
      </c>
      <c r="E812" s="85">
        <v>0</v>
      </c>
      <c r="F812" s="86" t="str">
        <f t="shared" si="15"/>
        <v>-</v>
      </c>
    </row>
    <row r="813" spans="1:6" s="1" customFormat="1" ht="12.75" customHeight="1" x14ac:dyDescent="0.2">
      <c r="A813" s="83" t="s">
        <v>1624</v>
      </c>
      <c r="B813" s="84" t="s">
        <v>1625</v>
      </c>
      <c r="C813" s="82" t="s">
        <v>1624</v>
      </c>
      <c r="D813" s="85">
        <v>0</v>
      </c>
      <c r="E813" s="85">
        <v>0</v>
      </c>
      <c r="F813" s="86" t="str">
        <f t="shared" si="15"/>
        <v>-</v>
      </c>
    </row>
    <row r="814" spans="1:6" s="1" customFormat="1" ht="12.75" customHeight="1" x14ac:dyDescent="0.2">
      <c r="A814" s="83" t="s">
        <v>1626</v>
      </c>
      <c r="B814" s="84" t="s">
        <v>1627</v>
      </c>
      <c r="C814" s="82" t="s">
        <v>1626</v>
      </c>
      <c r="D814" s="85">
        <v>0</v>
      </c>
      <c r="E814" s="85">
        <v>0</v>
      </c>
      <c r="F814" s="86" t="str">
        <f t="shared" si="15"/>
        <v>-</v>
      </c>
    </row>
    <row r="815" spans="1:6" s="1" customFormat="1" ht="12.75" customHeight="1" x14ac:dyDescent="0.2">
      <c r="A815" s="83" t="s">
        <v>1628</v>
      </c>
      <c r="B815" s="84" t="s">
        <v>1629</v>
      </c>
      <c r="C815" s="82" t="s">
        <v>1628</v>
      </c>
      <c r="D815" s="85">
        <v>0</v>
      </c>
      <c r="E815" s="85">
        <v>0</v>
      </c>
      <c r="F815" s="86" t="str">
        <f t="shared" si="15"/>
        <v>-</v>
      </c>
    </row>
    <row r="816" spans="1:6" s="1" customFormat="1" ht="12.75" customHeight="1" x14ac:dyDescent="0.2">
      <c r="A816" s="83" t="s">
        <v>1630</v>
      </c>
      <c r="B816" s="84" t="s">
        <v>1631</v>
      </c>
      <c r="C816" s="82" t="s">
        <v>1630</v>
      </c>
      <c r="D816" s="85">
        <v>0</v>
      </c>
      <c r="E816" s="85">
        <v>0</v>
      </c>
      <c r="F816" s="86" t="str">
        <f t="shared" si="15"/>
        <v>-</v>
      </c>
    </row>
    <row r="817" spans="1:6" s="1" customFormat="1" ht="12.75" customHeight="1" x14ac:dyDescent="0.2">
      <c r="A817" s="83" t="s">
        <v>1632</v>
      </c>
      <c r="B817" s="84" t="s">
        <v>1633</v>
      </c>
      <c r="C817" s="82" t="s">
        <v>1632</v>
      </c>
      <c r="D817" s="85">
        <v>0</v>
      </c>
      <c r="E817" s="85">
        <v>0</v>
      </c>
      <c r="F817" s="86" t="str">
        <f t="shared" si="15"/>
        <v>-</v>
      </c>
    </row>
    <row r="818" spans="1:6" s="1" customFormat="1" ht="12.75" customHeight="1" x14ac:dyDescent="0.2">
      <c r="A818" s="83" t="s">
        <v>1634</v>
      </c>
      <c r="B818" s="84" t="s">
        <v>1635</v>
      </c>
      <c r="C818" s="82" t="s">
        <v>1634</v>
      </c>
      <c r="D818" s="85">
        <v>0</v>
      </c>
      <c r="E818" s="85">
        <v>8490</v>
      </c>
      <c r="F818" s="86" t="str">
        <f t="shared" si="15"/>
        <v>-</v>
      </c>
    </row>
    <row r="819" spans="1:6" s="1" customFormat="1" ht="12.75" customHeight="1" x14ac:dyDescent="0.2">
      <c r="A819" s="83" t="s">
        <v>1636</v>
      </c>
      <c r="B819" s="84" t="s">
        <v>1637</v>
      </c>
      <c r="C819" s="82" t="s">
        <v>1636</v>
      </c>
      <c r="D819" s="85">
        <v>13219.19</v>
      </c>
      <c r="E819" s="85">
        <v>13399.56</v>
      </c>
      <c r="F819" s="86">
        <f t="shared" si="15"/>
        <v>101.36445576468753</v>
      </c>
    </row>
    <row r="820" spans="1:6" s="1" customFormat="1" ht="24" customHeight="1" x14ac:dyDescent="0.2">
      <c r="A820" s="83" t="s">
        <v>1638</v>
      </c>
      <c r="B820" s="107" t="s">
        <v>1639</v>
      </c>
      <c r="C820" s="82" t="s">
        <v>1638</v>
      </c>
      <c r="D820" s="85">
        <v>0</v>
      </c>
      <c r="E820" s="85">
        <v>0</v>
      </c>
      <c r="F820" s="86" t="str">
        <f t="shared" si="15"/>
        <v>-</v>
      </c>
    </row>
    <row r="821" spans="1:6" s="1" customFormat="1" ht="12.75" customHeight="1" x14ac:dyDescent="0.2">
      <c r="A821" s="83" t="s">
        <v>1640</v>
      </c>
      <c r="B821" s="84" t="s">
        <v>1641</v>
      </c>
      <c r="C821" s="82" t="s">
        <v>1640</v>
      </c>
      <c r="D821" s="85">
        <v>0</v>
      </c>
      <c r="E821" s="85">
        <v>0</v>
      </c>
      <c r="F821" s="86" t="str">
        <f t="shared" si="15"/>
        <v>-</v>
      </c>
    </row>
    <row r="822" spans="1:6" s="1" customFormat="1" ht="12.75" customHeight="1" x14ac:dyDescent="0.2">
      <c r="A822" s="83" t="s">
        <v>1642</v>
      </c>
      <c r="B822" s="84" t="s">
        <v>1643</v>
      </c>
      <c r="C822" s="82" t="s">
        <v>1642</v>
      </c>
      <c r="D822" s="85">
        <v>0</v>
      </c>
      <c r="E822" s="85">
        <v>0</v>
      </c>
      <c r="F822" s="86" t="str">
        <f t="shared" si="15"/>
        <v>-</v>
      </c>
    </row>
    <row r="823" spans="1:6" s="1" customFormat="1" ht="12.75" customHeight="1" x14ac:dyDescent="0.2">
      <c r="A823" s="83" t="s">
        <v>1644</v>
      </c>
      <c r="B823" s="84" t="s">
        <v>1645</v>
      </c>
      <c r="C823" s="82" t="s">
        <v>1644</v>
      </c>
      <c r="D823" s="85">
        <v>0</v>
      </c>
      <c r="E823" s="85">
        <v>0</v>
      </c>
      <c r="F823" s="86" t="str">
        <f t="shared" si="15"/>
        <v>-</v>
      </c>
    </row>
    <row r="824" spans="1:6" s="1" customFormat="1" ht="12.75" customHeight="1" x14ac:dyDescent="0.2">
      <c r="A824" s="83" t="s">
        <v>1646</v>
      </c>
      <c r="B824" s="84" t="s">
        <v>1647</v>
      </c>
      <c r="C824" s="82" t="s">
        <v>1646</v>
      </c>
      <c r="D824" s="85">
        <v>631.76</v>
      </c>
      <c r="E824" s="85">
        <v>139.16</v>
      </c>
      <c r="F824" s="86">
        <f t="shared" si="15"/>
        <v>22.027352159047737</v>
      </c>
    </row>
    <row r="825" spans="1:6" s="1" customFormat="1" ht="12.75" customHeight="1" x14ac:dyDescent="0.2">
      <c r="A825" s="83" t="s">
        <v>1648</v>
      </c>
      <c r="B825" s="84" t="s">
        <v>1625</v>
      </c>
      <c r="C825" s="82" t="s">
        <v>1648</v>
      </c>
      <c r="D825" s="85">
        <v>0</v>
      </c>
      <c r="E825" s="85">
        <v>0</v>
      </c>
      <c r="F825" s="86" t="str">
        <f t="shared" si="15"/>
        <v>-</v>
      </c>
    </row>
    <row r="826" spans="1:6" s="1" customFormat="1" ht="12.75" customHeight="1" x14ac:dyDescent="0.2">
      <c r="A826" s="83" t="s">
        <v>1649</v>
      </c>
      <c r="B826" s="84" t="s">
        <v>1650</v>
      </c>
      <c r="C826" s="82" t="s">
        <v>1649</v>
      </c>
      <c r="D826" s="85">
        <v>139.36000000000001</v>
      </c>
      <c r="E826" s="85">
        <v>0</v>
      </c>
      <c r="F826" s="86">
        <f t="shared" si="15"/>
        <v>0</v>
      </c>
    </row>
    <row r="827" spans="1:6" s="1" customFormat="1" ht="12.75" customHeight="1" x14ac:dyDescent="0.2">
      <c r="A827" s="83" t="s">
        <v>1651</v>
      </c>
      <c r="B827" s="84" t="s">
        <v>1652</v>
      </c>
      <c r="C827" s="82" t="s">
        <v>1651</v>
      </c>
      <c r="D827" s="85">
        <v>0</v>
      </c>
      <c r="E827" s="85">
        <v>0</v>
      </c>
      <c r="F827" s="86" t="str">
        <f t="shared" si="15"/>
        <v>-</v>
      </c>
    </row>
    <row r="828" spans="1:6" s="1" customFormat="1" ht="12.75" customHeight="1" x14ac:dyDescent="0.2">
      <c r="A828" s="83" t="s">
        <v>1653</v>
      </c>
      <c r="B828" s="84" t="s">
        <v>1654</v>
      </c>
      <c r="C828" s="82" t="s">
        <v>1653</v>
      </c>
      <c r="D828" s="85">
        <v>89077.87</v>
      </c>
      <c r="E828" s="85">
        <v>107848.17</v>
      </c>
      <c r="F828" s="86">
        <f t="shared" si="15"/>
        <v>121.07178808833217</v>
      </c>
    </row>
    <row r="829" spans="1:6" s="1" customFormat="1" ht="12.75" customHeight="1" x14ac:dyDescent="0.2">
      <c r="A829" s="83" t="s">
        <v>1655</v>
      </c>
      <c r="B829" s="84" t="s">
        <v>1656</v>
      </c>
      <c r="C829" s="82" t="s">
        <v>1655</v>
      </c>
      <c r="D829" s="85">
        <v>39555.449999999997</v>
      </c>
      <c r="E829" s="85">
        <v>48896.3</v>
      </c>
      <c r="F829" s="86">
        <f t="shared" si="15"/>
        <v>123.61457144337886</v>
      </c>
    </row>
    <row r="830" spans="1:6" s="1" customFormat="1" ht="12.75" customHeight="1" x14ac:dyDescent="0.2">
      <c r="A830" s="83" t="s">
        <v>1657</v>
      </c>
      <c r="B830" s="84" t="s">
        <v>1658</v>
      </c>
      <c r="C830" s="82" t="s">
        <v>1657</v>
      </c>
      <c r="D830" s="85">
        <v>0</v>
      </c>
      <c r="E830" s="85">
        <v>0</v>
      </c>
      <c r="F830" s="86" t="str">
        <f t="shared" si="15"/>
        <v>-</v>
      </c>
    </row>
    <row r="831" spans="1:6" s="1" customFormat="1" ht="12.75" customHeight="1" x14ac:dyDescent="0.2">
      <c r="A831" s="83" t="s">
        <v>1659</v>
      </c>
      <c r="B831" s="84" t="s">
        <v>1660</v>
      </c>
      <c r="C831" s="82" t="s">
        <v>1659</v>
      </c>
      <c r="D831" s="85">
        <v>0</v>
      </c>
      <c r="E831" s="85">
        <v>0</v>
      </c>
      <c r="F831" s="86" t="str">
        <f t="shared" si="15"/>
        <v>-</v>
      </c>
    </row>
    <row r="832" spans="1:6" s="1" customFormat="1" ht="12.75" customHeight="1" x14ac:dyDescent="0.2">
      <c r="A832" s="83" t="s">
        <v>1661</v>
      </c>
      <c r="B832" s="84" t="s">
        <v>1662</v>
      </c>
      <c r="C832" s="82" t="s">
        <v>1661</v>
      </c>
      <c r="D832" s="85">
        <v>0</v>
      </c>
      <c r="E832" s="85">
        <v>0</v>
      </c>
      <c r="F832" s="86" t="str">
        <f t="shared" si="15"/>
        <v>-</v>
      </c>
    </row>
    <row r="833" spans="1:6" s="1" customFormat="1" ht="12.75" customHeight="1" x14ac:dyDescent="0.2">
      <c r="A833" s="83" t="s">
        <v>1663</v>
      </c>
      <c r="B833" s="84" t="s">
        <v>1664</v>
      </c>
      <c r="C833" s="82" t="s">
        <v>1663</v>
      </c>
      <c r="D833" s="85">
        <v>0</v>
      </c>
      <c r="E833" s="85">
        <v>0</v>
      </c>
      <c r="F833" s="86" t="str">
        <f t="shared" si="15"/>
        <v>-</v>
      </c>
    </row>
    <row r="834" spans="1:6" s="1" customFormat="1" ht="12.75" customHeight="1" x14ac:dyDescent="0.2">
      <c r="A834" s="83" t="s">
        <v>1665</v>
      </c>
      <c r="B834" s="84" t="s">
        <v>1666</v>
      </c>
      <c r="C834" s="82" t="s">
        <v>1665</v>
      </c>
      <c r="D834" s="85">
        <v>0</v>
      </c>
      <c r="E834" s="85">
        <v>0</v>
      </c>
      <c r="F834" s="86" t="str">
        <f t="shared" si="15"/>
        <v>-</v>
      </c>
    </row>
    <row r="835" spans="1:6" s="1" customFormat="1" ht="12.75" customHeight="1" x14ac:dyDescent="0.2">
      <c r="A835" s="83" t="s">
        <v>1667</v>
      </c>
      <c r="B835" s="84" t="s">
        <v>1668</v>
      </c>
      <c r="C835" s="82" t="s">
        <v>1667</v>
      </c>
      <c r="D835" s="85">
        <v>0</v>
      </c>
      <c r="E835" s="85">
        <v>0</v>
      </c>
      <c r="F835" s="86" t="str">
        <f t="shared" si="15"/>
        <v>-</v>
      </c>
    </row>
    <row r="836" spans="1:6" s="1" customFormat="1" ht="12.75" customHeight="1" x14ac:dyDescent="0.2">
      <c r="A836" s="83" t="s">
        <v>1669</v>
      </c>
      <c r="B836" s="84" t="s">
        <v>1670</v>
      </c>
      <c r="C836" s="82" t="s">
        <v>1669</v>
      </c>
      <c r="D836" s="85">
        <v>0</v>
      </c>
      <c r="E836" s="85">
        <v>0</v>
      </c>
      <c r="F836" s="86" t="str">
        <f t="shared" si="15"/>
        <v>-</v>
      </c>
    </row>
    <row r="837" spans="1:6" s="1" customFormat="1" ht="12.75" customHeight="1" x14ac:dyDescent="0.2">
      <c r="A837" s="83" t="s">
        <v>1671</v>
      </c>
      <c r="B837" s="84" t="s">
        <v>1672</v>
      </c>
      <c r="C837" s="82" t="s">
        <v>1671</v>
      </c>
      <c r="D837" s="85">
        <v>0</v>
      </c>
      <c r="E837" s="85">
        <v>0</v>
      </c>
      <c r="F837" s="86" t="str">
        <f t="shared" si="15"/>
        <v>-</v>
      </c>
    </row>
    <row r="838" spans="1:6" s="1" customFormat="1" ht="12.75" customHeight="1" x14ac:dyDescent="0.2">
      <c r="A838" s="83" t="s">
        <v>1673</v>
      </c>
      <c r="B838" s="84" t="s">
        <v>1674</v>
      </c>
      <c r="C838" s="82" t="s">
        <v>1673</v>
      </c>
      <c r="D838" s="85">
        <v>0</v>
      </c>
      <c r="E838" s="85">
        <v>0</v>
      </c>
      <c r="F838" s="86" t="str">
        <f t="shared" si="15"/>
        <v>-</v>
      </c>
    </row>
    <row r="839" spans="1:6" s="1" customFormat="1" ht="12.75" customHeight="1" x14ac:dyDescent="0.2">
      <c r="A839" s="83" t="s">
        <v>1675</v>
      </c>
      <c r="B839" s="84" t="s">
        <v>1676</v>
      </c>
      <c r="C839" s="82" t="s">
        <v>1675</v>
      </c>
      <c r="D839" s="85">
        <v>0</v>
      </c>
      <c r="E839" s="85">
        <v>0</v>
      </c>
      <c r="F839" s="86" t="str">
        <f t="shared" si="15"/>
        <v>-</v>
      </c>
    </row>
    <row r="840" spans="1:6" s="1" customFormat="1" ht="12.75" customHeight="1" x14ac:dyDescent="0.2">
      <c r="A840" s="83" t="s">
        <v>1677</v>
      </c>
      <c r="B840" s="84" t="s">
        <v>1678</v>
      </c>
      <c r="C840" s="82" t="s">
        <v>1677</v>
      </c>
      <c r="D840" s="85">
        <v>0</v>
      </c>
      <c r="E840" s="85">
        <v>0</v>
      </c>
      <c r="F840" s="86" t="str">
        <f t="shared" si="15"/>
        <v>-</v>
      </c>
    </row>
    <row r="841" spans="1:6" s="1" customFormat="1" ht="12.75" customHeight="1" x14ac:dyDescent="0.2">
      <c r="A841" s="83" t="s">
        <v>1679</v>
      </c>
      <c r="B841" s="84" t="s">
        <v>1680</v>
      </c>
      <c r="C841" s="82" t="s">
        <v>1679</v>
      </c>
      <c r="D841" s="85">
        <v>0</v>
      </c>
      <c r="E841" s="85">
        <v>0</v>
      </c>
      <c r="F841" s="86" t="str">
        <f t="shared" ref="F841:F904" si="16">IF(D841&lt;&gt;0,IF(E841/D841&gt;=100,"&gt;&gt;100",E841/D841*100),"-")</f>
        <v>-</v>
      </c>
    </row>
    <row r="842" spans="1:6" s="1" customFormat="1" ht="12.75" customHeight="1" x14ac:dyDescent="0.2">
      <c r="A842" s="83" t="s">
        <v>1681</v>
      </c>
      <c r="B842" s="84" t="s">
        <v>1682</v>
      </c>
      <c r="C842" s="82" t="s">
        <v>1681</v>
      </c>
      <c r="D842" s="85">
        <v>0</v>
      </c>
      <c r="E842" s="85">
        <v>0</v>
      </c>
      <c r="F842" s="86" t="str">
        <f t="shared" si="16"/>
        <v>-</v>
      </c>
    </row>
    <row r="843" spans="1:6" s="1" customFormat="1" ht="24" customHeight="1" x14ac:dyDescent="0.2">
      <c r="A843" s="83" t="s">
        <v>1683</v>
      </c>
      <c r="B843" s="84" t="s">
        <v>1684</v>
      </c>
      <c r="C843" s="82" t="s">
        <v>1683</v>
      </c>
      <c r="D843" s="85">
        <v>0</v>
      </c>
      <c r="E843" s="85">
        <v>0</v>
      </c>
      <c r="F843" s="86" t="str">
        <f t="shared" si="16"/>
        <v>-</v>
      </c>
    </row>
    <row r="844" spans="1:6" s="1" customFormat="1" ht="24" customHeight="1" x14ac:dyDescent="0.2">
      <c r="A844" s="83" t="s">
        <v>1685</v>
      </c>
      <c r="B844" s="84" t="s">
        <v>1686</v>
      </c>
      <c r="C844" s="82" t="s">
        <v>1685</v>
      </c>
      <c r="D844" s="85">
        <v>0</v>
      </c>
      <c r="E844" s="85">
        <v>0</v>
      </c>
      <c r="F844" s="86" t="str">
        <f t="shared" si="16"/>
        <v>-</v>
      </c>
    </row>
    <row r="845" spans="1:6" s="1" customFormat="1" ht="12.75" customHeight="1" x14ac:dyDescent="0.2">
      <c r="A845" s="83" t="s">
        <v>1687</v>
      </c>
      <c r="B845" s="84" t="s">
        <v>1688</v>
      </c>
      <c r="C845" s="82" t="s">
        <v>1687</v>
      </c>
      <c r="D845" s="85">
        <v>0</v>
      </c>
      <c r="E845" s="85">
        <v>0</v>
      </c>
      <c r="F845" s="86" t="str">
        <f t="shared" si="16"/>
        <v>-</v>
      </c>
    </row>
    <row r="846" spans="1:6" s="1" customFormat="1" ht="24" customHeight="1" x14ac:dyDescent="0.2">
      <c r="A846" s="83" t="s">
        <v>1689</v>
      </c>
      <c r="B846" s="84" t="s">
        <v>1690</v>
      </c>
      <c r="C846" s="82" t="s">
        <v>1689</v>
      </c>
      <c r="D846" s="85">
        <v>0</v>
      </c>
      <c r="E846" s="85">
        <v>0</v>
      </c>
      <c r="F846" s="86" t="str">
        <f t="shared" si="16"/>
        <v>-</v>
      </c>
    </row>
    <row r="847" spans="1:6" s="1" customFormat="1" ht="12.75" customHeight="1" x14ac:dyDescent="0.2">
      <c r="A847" s="83" t="s">
        <v>1691</v>
      </c>
      <c r="B847" s="84" t="s">
        <v>1692</v>
      </c>
      <c r="C847" s="82" t="s">
        <v>1691</v>
      </c>
      <c r="D847" s="85">
        <v>0</v>
      </c>
      <c r="E847" s="85">
        <v>0</v>
      </c>
      <c r="F847" s="86" t="str">
        <f t="shared" si="16"/>
        <v>-</v>
      </c>
    </row>
    <row r="848" spans="1:6" s="1" customFormat="1" ht="24" customHeight="1" x14ac:dyDescent="0.2">
      <c r="A848" s="83" t="s">
        <v>1693</v>
      </c>
      <c r="B848" s="84" t="s">
        <v>1694</v>
      </c>
      <c r="C848" s="82" t="s">
        <v>1693</v>
      </c>
      <c r="D848" s="85">
        <v>0</v>
      </c>
      <c r="E848" s="85">
        <v>0</v>
      </c>
      <c r="F848" s="86" t="str">
        <f t="shared" si="16"/>
        <v>-</v>
      </c>
    </row>
    <row r="849" spans="1:6" s="1" customFormat="1" ht="24" customHeight="1" x14ac:dyDescent="0.2">
      <c r="A849" s="83" t="s">
        <v>1695</v>
      </c>
      <c r="B849" s="84" t="s">
        <v>1696</v>
      </c>
      <c r="C849" s="82" t="s">
        <v>1695</v>
      </c>
      <c r="D849" s="85">
        <v>0</v>
      </c>
      <c r="E849" s="85">
        <v>0</v>
      </c>
      <c r="F849" s="86" t="str">
        <f t="shared" si="16"/>
        <v>-</v>
      </c>
    </row>
    <row r="850" spans="1:6" s="1" customFormat="1" ht="12.75" customHeight="1" x14ac:dyDescent="0.2">
      <c r="A850" s="83" t="s">
        <v>1697</v>
      </c>
      <c r="B850" s="84" t="s">
        <v>1698</v>
      </c>
      <c r="C850" s="82" t="s">
        <v>1697</v>
      </c>
      <c r="D850" s="85">
        <v>0</v>
      </c>
      <c r="E850" s="85">
        <v>0</v>
      </c>
      <c r="F850" s="86" t="str">
        <f t="shared" si="16"/>
        <v>-</v>
      </c>
    </row>
    <row r="851" spans="1:6" s="1" customFormat="1" ht="12.75" customHeight="1" x14ac:dyDescent="0.2">
      <c r="A851" s="83" t="s">
        <v>1699</v>
      </c>
      <c r="B851" s="84" t="s">
        <v>1700</v>
      </c>
      <c r="C851" s="82" t="s">
        <v>1699</v>
      </c>
      <c r="D851" s="85">
        <v>0</v>
      </c>
      <c r="E851" s="85">
        <v>0</v>
      </c>
      <c r="F851" s="86" t="str">
        <f t="shared" si="16"/>
        <v>-</v>
      </c>
    </row>
    <row r="852" spans="1:6" s="1" customFormat="1" ht="24" customHeight="1" x14ac:dyDescent="0.2">
      <c r="A852" s="83" t="s">
        <v>1701</v>
      </c>
      <c r="B852" s="107" t="s">
        <v>1702</v>
      </c>
      <c r="C852" s="82" t="s">
        <v>1701</v>
      </c>
      <c r="D852" s="85">
        <v>0</v>
      </c>
      <c r="E852" s="85">
        <v>0</v>
      </c>
      <c r="F852" s="86" t="str">
        <f t="shared" si="16"/>
        <v>-</v>
      </c>
    </row>
    <row r="853" spans="1:6" s="1" customFormat="1" ht="24" customHeight="1" x14ac:dyDescent="0.2">
      <c r="A853" s="83" t="s">
        <v>1703</v>
      </c>
      <c r="B853" s="107" t="s">
        <v>1704</v>
      </c>
      <c r="C853" s="82" t="s">
        <v>1703</v>
      </c>
      <c r="D853" s="85">
        <v>0</v>
      </c>
      <c r="E853" s="85">
        <v>0</v>
      </c>
      <c r="F853" s="86" t="str">
        <f t="shared" si="16"/>
        <v>-</v>
      </c>
    </row>
    <row r="854" spans="1:6" s="1" customFormat="1" ht="24" customHeight="1" x14ac:dyDescent="0.2">
      <c r="A854" s="83" t="s">
        <v>1705</v>
      </c>
      <c r="B854" s="84" t="s">
        <v>1706</v>
      </c>
      <c r="C854" s="82" t="s">
        <v>1705</v>
      </c>
      <c r="D854" s="85">
        <v>0</v>
      </c>
      <c r="E854" s="85">
        <v>0</v>
      </c>
      <c r="F854" s="86" t="str">
        <f t="shared" si="16"/>
        <v>-</v>
      </c>
    </row>
    <row r="855" spans="1:6" s="1" customFormat="1" ht="24" customHeight="1" x14ac:dyDescent="0.2">
      <c r="A855" s="83" t="s">
        <v>1707</v>
      </c>
      <c r="B855" s="107" t="s">
        <v>1708</v>
      </c>
      <c r="C855" s="82" t="s">
        <v>1707</v>
      </c>
      <c r="D855" s="85">
        <v>0</v>
      </c>
      <c r="E855" s="85">
        <v>0</v>
      </c>
      <c r="F855" s="86" t="str">
        <f t="shared" si="16"/>
        <v>-</v>
      </c>
    </row>
    <row r="856" spans="1:6" s="1" customFormat="1" ht="24" customHeight="1" x14ac:dyDescent="0.2">
      <c r="A856" s="83" t="s">
        <v>1709</v>
      </c>
      <c r="B856" s="84" t="s">
        <v>1710</v>
      </c>
      <c r="C856" s="82" t="s">
        <v>1709</v>
      </c>
      <c r="D856" s="85">
        <v>0</v>
      </c>
      <c r="E856" s="85">
        <v>0</v>
      </c>
      <c r="F856" s="86" t="str">
        <f t="shared" si="16"/>
        <v>-</v>
      </c>
    </row>
    <row r="857" spans="1:6" s="1" customFormat="1" ht="12.75" customHeight="1" x14ac:dyDescent="0.2">
      <c r="A857" s="83" t="s">
        <v>1711</v>
      </c>
      <c r="B857" s="84" t="s">
        <v>1712</v>
      </c>
      <c r="C857" s="82" t="s">
        <v>1711</v>
      </c>
      <c r="D857" s="85">
        <v>0</v>
      </c>
      <c r="E857" s="85">
        <v>0</v>
      </c>
      <c r="F857" s="86" t="str">
        <f t="shared" si="16"/>
        <v>-</v>
      </c>
    </row>
    <row r="858" spans="1:6" s="1" customFormat="1" ht="12.75" customHeight="1" x14ac:dyDescent="0.2">
      <c r="A858" s="83" t="s">
        <v>1713</v>
      </c>
      <c r="B858" s="84" t="s">
        <v>1714</v>
      </c>
      <c r="C858" s="82" t="s">
        <v>1713</v>
      </c>
      <c r="D858" s="85">
        <v>0</v>
      </c>
      <c r="E858" s="85">
        <v>0</v>
      </c>
      <c r="F858" s="86" t="str">
        <f t="shared" si="16"/>
        <v>-</v>
      </c>
    </row>
    <row r="859" spans="1:6" s="1" customFormat="1" ht="12.75" customHeight="1" x14ac:dyDescent="0.2">
      <c r="A859" s="83" t="s">
        <v>1715</v>
      </c>
      <c r="B859" s="84" t="s">
        <v>1716</v>
      </c>
      <c r="C859" s="82" t="s">
        <v>1715</v>
      </c>
      <c r="D859" s="85">
        <v>0</v>
      </c>
      <c r="E859" s="85">
        <v>0</v>
      </c>
      <c r="F859" s="86" t="str">
        <f t="shared" si="16"/>
        <v>-</v>
      </c>
    </row>
    <row r="860" spans="1:6" s="1" customFormat="1" ht="12.75" customHeight="1" x14ac:dyDescent="0.2">
      <c r="A860" s="83" t="s">
        <v>1717</v>
      </c>
      <c r="B860" s="84" t="s">
        <v>1718</v>
      </c>
      <c r="C860" s="82" t="s">
        <v>1717</v>
      </c>
      <c r="D860" s="85">
        <v>0</v>
      </c>
      <c r="E860" s="85">
        <v>0</v>
      </c>
      <c r="F860" s="86" t="str">
        <f t="shared" si="16"/>
        <v>-</v>
      </c>
    </row>
    <row r="861" spans="1:6" s="1" customFormat="1" ht="12.75" customHeight="1" x14ac:dyDescent="0.2">
      <c r="A861" s="83" t="s">
        <v>1719</v>
      </c>
      <c r="B861" s="84" t="s">
        <v>1720</v>
      </c>
      <c r="C861" s="82" t="s">
        <v>1719</v>
      </c>
      <c r="D861" s="85">
        <v>0</v>
      </c>
      <c r="E861" s="85">
        <v>0</v>
      </c>
      <c r="F861" s="86" t="str">
        <f t="shared" si="16"/>
        <v>-</v>
      </c>
    </row>
    <row r="862" spans="1:6" s="1" customFormat="1" ht="12.75" customHeight="1" x14ac:dyDescent="0.2">
      <c r="A862" s="83" t="s">
        <v>1721</v>
      </c>
      <c r="B862" s="84" t="s">
        <v>1722</v>
      </c>
      <c r="C862" s="82" t="s">
        <v>1721</v>
      </c>
      <c r="D862" s="85">
        <v>0</v>
      </c>
      <c r="E862" s="85">
        <v>0</v>
      </c>
      <c r="F862" s="86" t="str">
        <f t="shared" si="16"/>
        <v>-</v>
      </c>
    </row>
    <row r="863" spans="1:6" s="1" customFormat="1" ht="12.75" customHeight="1" x14ac:dyDescent="0.2">
      <c r="A863" s="83" t="s">
        <v>1723</v>
      </c>
      <c r="B863" s="84" t="s">
        <v>1724</v>
      </c>
      <c r="C863" s="82" t="s">
        <v>1723</v>
      </c>
      <c r="D863" s="85">
        <v>0</v>
      </c>
      <c r="E863" s="85">
        <v>0</v>
      </c>
      <c r="F863" s="86" t="str">
        <f t="shared" si="16"/>
        <v>-</v>
      </c>
    </row>
    <row r="864" spans="1:6" s="1" customFormat="1" ht="12.75" customHeight="1" x14ac:dyDescent="0.2">
      <c r="A864" s="83" t="s">
        <v>1725</v>
      </c>
      <c r="B864" s="84" t="s">
        <v>1726</v>
      </c>
      <c r="C864" s="82" t="s">
        <v>1725</v>
      </c>
      <c r="D864" s="85">
        <v>0</v>
      </c>
      <c r="E864" s="85">
        <v>0</v>
      </c>
      <c r="F864" s="86" t="str">
        <f t="shared" si="16"/>
        <v>-</v>
      </c>
    </row>
    <row r="865" spans="1:6" s="1" customFormat="1" ht="12.75" customHeight="1" x14ac:dyDescent="0.2">
      <c r="A865" s="83" t="s">
        <v>1727</v>
      </c>
      <c r="B865" s="84" t="s">
        <v>1728</v>
      </c>
      <c r="C865" s="82" t="s">
        <v>1727</v>
      </c>
      <c r="D865" s="85">
        <v>0</v>
      </c>
      <c r="E865" s="85">
        <v>0</v>
      </c>
      <c r="F865" s="86" t="str">
        <f t="shared" si="16"/>
        <v>-</v>
      </c>
    </row>
    <row r="866" spans="1:6" s="1" customFormat="1" ht="12.75" customHeight="1" x14ac:dyDescent="0.2">
      <c r="A866" s="83" t="s">
        <v>1729</v>
      </c>
      <c r="B866" s="84" t="s">
        <v>1730</v>
      </c>
      <c r="C866" s="82" t="s">
        <v>1729</v>
      </c>
      <c r="D866" s="85">
        <v>0</v>
      </c>
      <c r="E866" s="85">
        <v>0</v>
      </c>
      <c r="F866" s="86" t="str">
        <f t="shared" si="16"/>
        <v>-</v>
      </c>
    </row>
    <row r="867" spans="1:6" s="1" customFormat="1" ht="12.75" customHeight="1" x14ac:dyDescent="0.2">
      <c r="A867" s="83" t="s">
        <v>1731</v>
      </c>
      <c r="B867" s="84" t="s">
        <v>1732</v>
      </c>
      <c r="C867" s="82" t="s">
        <v>1731</v>
      </c>
      <c r="D867" s="85">
        <v>0</v>
      </c>
      <c r="E867" s="85">
        <v>0</v>
      </c>
      <c r="F867" s="86" t="str">
        <f t="shared" si="16"/>
        <v>-</v>
      </c>
    </row>
    <row r="868" spans="1:6" s="1" customFormat="1" ht="12.75" customHeight="1" x14ac:dyDescent="0.2">
      <c r="A868" s="83" t="s">
        <v>1733</v>
      </c>
      <c r="B868" s="84" t="s">
        <v>1734</v>
      </c>
      <c r="C868" s="82" t="s">
        <v>1733</v>
      </c>
      <c r="D868" s="85">
        <v>0</v>
      </c>
      <c r="E868" s="85">
        <v>0</v>
      </c>
      <c r="F868" s="86" t="str">
        <f t="shared" si="16"/>
        <v>-</v>
      </c>
    </row>
    <row r="869" spans="1:6" s="1" customFormat="1" ht="24" customHeight="1" x14ac:dyDescent="0.2">
      <c r="A869" s="83" t="s">
        <v>1735</v>
      </c>
      <c r="B869" s="107" t="s">
        <v>1736</v>
      </c>
      <c r="C869" s="82" t="s">
        <v>1735</v>
      </c>
      <c r="D869" s="85">
        <v>0</v>
      </c>
      <c r="E869" s="85">
        <v>0</v>
      </c>
      <c r="F869" s="86" t="str">
        <f t="shared" si="16"/>
        <v>-</v>
      </c>
    </row>
    <row r="870" spans="1:6" s="1" customFormat="1" ht="24" customHeight="1" x14ac:dyDescent="0.2">
      <c r="A870" s="83" t="s">
        <v>1737</v>
      </c>
      <c r="B870" s="107" t="s">
        <v>1738</v>
      </c>
      <c r="C870" s="82" t="s">
        <v>1737</v>
      </c>
      <c r="D870" s="85">
        <v>0</v>
      </c>
      <c r="E870" s="85">
        <v>0</v>
      </c>
      <c r="F870" s="86" t="str">
        <f t="shared" si="16"/>
        <v>-</v>
      </c>
    </row>
    <row r="871" spans="1:6" s="1" customFormat="1" ht="24" customHeight="1" x14ac:dyDescent="0.2">
      <c r="A871" s="83" t="s">
        <v>1739</v>
      </c>
      <c r="B871" s="84" t="s">
        <v>1740</v>
      </c>
      <c r="C871" s="82" t="s">
        <v>1739</v>
      </c>
      <c r="D871" s="85">
        <v>0</v>
      </c>
      <c r="E871" s="85">
        <v>0</v>
      </c>
      <c r="F871" s="86" t="str">
        <f t="shared" si="16"/>
        <v>-</v>
      </c>
    </row>
    <row r="872" spans="1:6" s="1" customFormat="1" ht="24" customHeight="1" x14ac:dyDescent="0.2">
      <c r="A872" s="83" t="s">
        <v>1741</v>
      </c>
      <c r="B872" s="84" t="s">
        <v>1742</v>
      </c>
      <c r="C872" s="82" t="s">
        <v>1741</v>
      </c>
      <c r="D872" s="85">
        <v>0</v>
      </c>
      <c r="E872" s="85">
        <v>0</v>
      </c>
      <c r="F872" s="86" t="str">
        <f t="shared" si="16"/>
        <v>-</v>
      </c>
    </row>
    <row r="873" spans="1:6" s="1" customFormat="1" ht="12.75" customHeight="1" x14ac:dyDescent="0.2">
      <c r="A873" s="83" t="s">
        <v>1743</v>
      </c>
      <c r="B873" s="84" t="s">
        <v>1744</v>
      </c>
      <c r="C873" s="82" t="s">
        <v>1743</v>
      </c>
      <c r="D873" s="85">
        <v>0</v>
      </c>
      <c r="E873" s="85">
        <v>0</v>
      </c>
      <c r="F873" s="86" t="str">
        <f t="shared" si="16"/>
        <v>-</v>
      </c>
    </row>
    <row r="874" spans="1:6" s="1" customFormat="1" ht="12.75" customHeight="1" x14ac:dyDescent="0.2">
      <c r="A874" s="83" t="s">
        <v>1745</v>
      </c>
      <c r="B874" s="84" t="s">
        <v>1746</v>
      </c>
      <c r="C874" s="82" t="s">
        <v>1745</v>
      </c>
      <c r="D874" s="85">
        <v>0</v>
      </c>
      <c r="E874" s="85">
        <v>0</v>
      </c>
      <c r="F874" s="86" t="str">
        <f t="shared" si="16"/>
        <v>-</v>
      </c>
    </row>
    <row r="875" spans="1:6" s="1" customFormat="1" ht="12.75" customHeight="1" x14ac:dyDescent="0.2">
      <c r="A875" s="83" t="s">
        <v>1747</v>
      </c>
      <c r="B875" s="84" t="s">
        <v>1748</v>
      </c>
      <c r="C875" s="82" t="s">
        <v>1747</v>
      </c>
      <c r="D875" s="85">
        <v>0</v>
      </c>
      <c r="E875" s="85">
        <v>0</v>
      </c>
      <c r="F875" s="86" t="str">
        <f t="shared" si="16"/>
        <v>-</v>
      </c>
    </row>
    <row r="876" spans="1:6" s="1" customFormat="1" ht="12.75" customHeight="1" x14ac:dyDescent="0.2">
      <c r="A876" s="83" t="s">
        <v>1749</v>
      </c>
      <c r="B876" s="84" t="s">
        <v>1750</v>
      </c>
      <c r="C876" s="82" t="s">
        <v>1749</v>
      </c>
      <c r="D876" s="85">
        <v>0</v>
      </c>
      <c r="E876" s="85">
        <v>0</v>
      </c>
      <c r="F876" s="86" t="str">
        <f t="shared" si="16"/>
        <v>-</v>
      </c>
    </row>
    <row r="877" spans="1:6" s="1" customFormat="1" ht="12.75" customHeight="1" x14ac:dyDescent="0.2">
      <c r="A877" s="83" t="s">
        <v>1751</v>
      </c>
      <c r="B877" s="84" t="s">
        <v>1752</v>
      </c>
      <c r="C877" s="82" t="s">
        <v>1751</v>
      </c>
      <c r="D877" s="85">
        <v>0</v>
      </c>
      <c r="E877" s="85">
        <v>0</v>
      </c>
      <c r="F877" s="86" t="str">
        <f t="shared" si="16"/>
        <v>-</v>
      </c>
    </row>
    <row r="878" spans="1:6" s="1" customFormat="1" ht="12.75" customHeight="1" x14ac:dyDescent="0.2">
      <c r="A878" s="83" t="s">
        <v>1753</v>
      </c>
      <c r="B878" s="84" t="s">
        <v>1754</v>
      </c>
      <c r="C878" s="82" t="s">
        <v>1753</v>
      </c>
      <c r="D878" s="85">
        <v>0</v>
      </c>
      <c r="E878" s="85">
        <v>0</v>
      </c>
      <c r="F878" s="86" t="str">
        <f t="shared" si="16"/>
        <v>-</v>
      </c>
    </row>
    <row r="879" spans="1:6" s="1" customFormat="1" ht="12.75" customHeight="1" x14ac:dyDescent="0.2">
      <c r="A879" s="83" t="s">
        <v>1755</v>
      </c>
      <c r="B879" s="84" t="s">
        <v>1756</v>
      </c>
      <c r="C879" s="82" t="s">
        <v>1755</v>
      </c>
      <c r="D879" s="85">
        <v>0</v>
      </c>
      <c r="E879" s="85">
        <v>0</v>
      </c>
      <c r="F879" s="86" t="str">
        <f t="shared" si="16"/>
        <v>-</v>
      </c>
    </row>
    <row r="880" spans="1:6" s="1" customFormat="1" ht="12.75" customHeight="1" x14ac:dyDescent="0.2">
      <c r="A880" s="83" t="s">
        <v>1757</v>
      </c>
      <c r="B880" s="84" t="s">
        <v>1758</v>
      </c>
      <c r="C880" s="82" t="s">
        <v>1757</v>
      </c>
      <c r="D880" s="85">
        <v>0</v>
      </c>
      <c r="E880" s="85">
        <v>0</v>
      </c>
      <c r="F880" s="86" t="str">
        <f t="shared" si="16"/>
        <v>-</v>
      </c>
    </row>
    <row r="881" spans="1:6" s="1" customFormat="1" ht="12.75" customHeight="1" x14ac:dyDescent="0.2">
      <c r="A881" s="83" t="s">
        <v>1759</v>
      </c>
      <c r="B881" s="84" t="s">
        <v>1760</v>
      </c>
      <c r="C881" s="82" t="s">
        <v>1759</v>
      </c>
      <c r="D881" s="85">
        <v>0</v>
      </c>
      <c r="E881" s="85">
        <v>0</v>
      </c>
      <c r="F881" s="86" t="str">
        <f t="shared" si="16"/>
        <v>-</v>
      </c>
    </row>
    <row r="882" spans="1:6" s="1" customFormat="1" ht="24" customHeight="1" x14ac:dyDescent="0.2">
      <c r="A882" s="83" t="s">
        <v>1761</v>
      </c>
      <c r="B882" s="84" t="s">
        <v>1762</v>
      </c>
      <c r="C882" s="82" t="s">
        <v>1761</v>
      </c>
      <c r="D882" s="85">
        <v>0</v>
      </c>
      <c r="E882" s="85">
        <v>0</v>
      </c>
      <c r="F882" s="86" t="str">
        <f t="shared" si="16"/>
        <v>-</v>
      </c>
    </row>
    <row r="883" spans="1:6" s="1" customFormat="1" ht="24" customHeight="1" x14ac:dyDescent="0.2">
      <c r="A883" s="83" t="s">
        <v>1763</v>
      </c>
      <c r="B883" s="84" t="s">
        <v>1764</v>
      </c>
      <c r="C883" s="82" t="s">
        <v>1763</v>
      </c>
      <c r="D883" s="85">
        <v>0</v>
      </c>
      <c r="E883" s="85">
        <v>0</v>
      </c>
      <c r="F883" s="86" t="str">
        <f t="shared" si="16"/>
        <v>-</v>
      </c>
    </row>
    <row r="884" spans="1:6" s="1" customFormat="1" ht="12.75" customHeight="1" x14ac:dyDescent="0.2">
      <c r="A884" s="83" t="s">
        <v>1765</v>
      </c>
      <c r="B884" s="84" t="s">
        <v>1766</v>
      </c>
      <c r="C884" s="82" t="s">
        <v>1765</v>
      </c>
      <c r="D884" s="85">
        <v>0</v>
      </c>
      <c r="E884" s="85">
        <v>0</v>
      </c>
      <c r="F884" s="86" t="str">
        <f t="shared" si="16"/>
        <v>-</v>
      </c>
    </row>
    <row r="885" spans="1:6" s="1" customFormat="1" ht="24" customHeight="1" x14ac:dyDescent="0.2">
      <c r="A885" s="83" t="s">
        <v>1767</v>
      </c>
      <c r="B885" s="84" t="s">
        <v>1768</v>
      </c>
      <c r="C885" s="82" t="s">
        <v>1767</v>
      </c>
      <c r="D885" s="85">
        <v>0</v>
      </c>
      <c r="E885" s="85">
        <v>0</v>
      </c>
      <c r="F885" s="86" t="str">
        <f t="shared" si="16"/>
        <v>-</v>
      </c>
    </row>
    <row r="886" spans="1:6" s="1" customFormat="1" ht="24" customHeight="1" x14ac:dyDescent="0.2">
      <c r="A886" s="83" t="s">
        <v>1769</v>
      </c>
      <c r="B886" s="84" t="s">
        <v>1770</v>
      </c>
      <c r="C886" s="82" t="s">
        <v>1769</v>
      </c>
      <c r="D886" s="85">
        <v>0</v>
      </c>
      <c r="E886" s="85">
        <v>0</v>
      </c>
      <c r="F886" s="86" t="str">
        <f t="shared" si="16"/>
        <v>-</v>
      </c>
    </row>
    <row r="887" spans="1:6" s="1" customFormat="1" ht="24" customHeight="1" x14ac:dyDescent="0.2">
      <c r="A887" s="83" t="s">
        <v>1771</v>
      </c>
      <c r="B887" s="84" t="s">
        <v>1772</v>
      </c>
      <c r="C887" s="82" t="s">
        <v>1771</v>
      </c>
      <c r="D887" s="85">
        <v>0</v>
      </c>
      <c r="E887" s="85">
        <v>0</v>
      </c>
      <c r="F887" s="86" t="str">
        <f t="shared" si="16"/>
        <v>-</v>
      </c>
    </row>
    <row r="888" spans="1:6" s="1" customFormat="1" ht="24" customHeight="1" x14ac:dyDescent="0.2">
      <c r="A888" s="83" t="s">
        <v>1773</v>
      </c>
      <c r="B888" s="84" t="s">
        <v>1774</v>
      </c>
      <c r="C888" s="82" t="s">
        <v>1773</v>
      </c>
      <c r="D888" s="85">
        <v>0</v>
      </c>
      <c r="E888" s="85">
        <v>0</v>
      </c>
      <c r="F888" s="86" t="str">
        <f t="shared" si="16"/>
        <v>-</v>
      </c>
    </row>
    <row r="889" spans="1:6" s="1" customFormat="1" ht="24" customHeight="1" x14ac:dyDescent="0.2">
      <c r="A889" s="83" t="s">
        <v>1775</v>
      </c>
      <c r="B889" s="107" t="s">
        <v>1776</v>
      </c>
      <c r="C889" s="82" t="s">
        <v>1775</v>
      </c>
      <c r="D889" s="85">
        <v>0</v>
      </c>
      <c r="E889" s="85">
        <v>0</v>
      </c>
      <c r="F889" s="86" t="str">
        <f t="shared" si="16"/>
        <v>-</v>
      </c>
    </row>
    <row r="890" spans="1:6" s="1" customFormat="1" ht="24" customHeight="1" x14ac:dyDescent="0.2">
      <c r="A890" s="83" t="s">
        <v>1777</v>
      </c>
      <c r="B890" s="107" t="s">
        <v>1778</v>
      </c>
      <c r="C890" s="82" t="s">
        <v>1777</v>
      </c>
      <c r="D890" s="85">
        <v>0</v>
      </c>
      <c r="E890" s="85">
        <v>0</v>
      </c>
      <c r="F890" s="86" t="str">
        <f t="shared" si="16"/>
        <v>-</v>
      </c>
    </row>
    <row r="891" spans="1:6" s="1" customFormat="1" ht="12.75" customHeight="1" x14ac:dyDescent="0.2">
      <c r="A891" s="83" t="s">
        <v>1779</v>
      </c>
      <c r="B891" s="84" t="s">
        <v>1780</v>
      </c>
      <c r="C891" s="82" t="s">
        <v>1779</v>
      </c>
      <c r="D891" s="85">
        <v>0</v>
      </c>
      <c r="E891" s="85">
        <v>0</v>
      </c>
      <c r="F891" s="86" t="str">
        <f t="shared" si="16"/>
        <v>-</v>
      </c>
    </row>
    <row r="892" spans="1:6" s="1" customFormat="1" ht="12.75" customHeight="1" x14ac:dyDescent="0.2">
      <c r="A892" s="83" t="s">
        <v>1781</v>
      </c>
      <c r="B892" s="84" t="s">
        <v>1782</v>
      </c>
      <c r="C892" s="82" t="s">
        <v>1781</v>
      </c>
      <c r="D892" s="85">
        <v>0</v>
      </c>
      <c r="E892" s="85">
        <v>0</v>
      </c>
      <c r="F892" s="86" t="str">
        <f t="shared" si="16"/>
        <v>-</v>
      </c>
    </row>
    <row r="893" spans="1:6" s="1" customFormat="1" ht="12.75" customHeight="1" x14ac:dyDescent="0.2">
      <c r="A893" s="83" t="s">
        <v>1783</v>
      </c>
      <c r="B893" s="84" t="s">
        <v>1784</v>
      </c>
      <c r="C893" s="82" t="s">
        <v>1783</v>
      </c>
      <c r="D893" s="85">
        <v>0</v>
      </c>
      <c r="E893" s="85">
        <v>0</v>
      </c>
      <c r="F893" s="86" t="str">
        <f t="shared" si="16"/>
        <v>-</v>
      </c>
    </row>
    <row r="894" spans="1:6" s="1" customFormat="1" ht="12.75" customHeight="1" x14ac:dyDescent="0.2">
      <c r="A894" s="83" t="s">
        <v>1785</v>
      </c>
      <c r="B894" s="84" t="s">
        <v>1786</v>
      </c>
      <c r="C894" s="82" t="s">
        <v>1785</v>
      </c>
      <c r="D894" s="85">
        <v>0</v>
      </c>
      <c r="E894" s="85">
        <v>0</v>
      </c>
      <c r="F894" s="86" t="str">
        <f t="shared" si="16"/>
        <v>-</v>
      </c>
    </row>
    <row r="895" spans="1:6" s="1" customFormat="1" ht="12.75" customHeight="1" x14ac:dyDescent="0.2">
      <c r="A895" s="83" t="s">
        <v>1787</v>
      </c>
      <c r="B895" s="84" t="s">
        <v>1788</v>
      </c>
      <c r="C895" s="82" t="s">
        <v>1787</v>
      </c>
      <c r="D895" s="85">
        <v>0</v>
      </c>
      <c r="E895" s="85">
        <v>0</v>
      </c>
      <c r="F895" s="86" t="str">
        <f t="shared" si="16"/>
        <v>-</v>
      </c>
    </row>
    <row r="896" spans="1:6" s="1" customFormat="1" ht="12.75" customHeight="1" x14ac:dyDescent="0.2">
      <c r="A896" s="83" t="s">
        <v>1789</v>
      </c>
      <c r="B896" s="84" t="s">
        <v>1790</v>
      </c>
      <c r="C896" s="82" t="s">
        <v>1789</v>
      </c>
      <c r="D896" s="85">
        <v>0</v>
      </c>
      <c r="E896" s="85">
        <v>0</v>
      </c>
      <c r="F896" s="86" t="str">
        <f t="shared" si="16"/>
        <v>-</v>
      </c>
    </row>
    <row r="897" spans="1:6" s="1" customFormat="1" ht="24" customHeight="1" x14ac:dyDescent="0.2">
      <c r="A897" s="83" t="s">
        <v>1791</v>
      </c>
      <c r="B897" s="84" t="s">
        <v>1792</v>
      </c>
      <c r="C897" s="82" t="s">
        <v>1791</v>
      </c>
      <c r="D897" s="85">
        <v>0</v>
      </c>
      <c r="E897" s="85">
        <v>0</v>
      </c>
      <c r="F897" s="86" t="str">
        <f t="shared" si="16"/>
        <v>-</v>
      </c>
    </row>
    <row r="898" spans="1:6" s="1" customFormat="1" ht="12.75" customHeight="1" x14ac:dyDescent="0.2">
      <c r="A898" s="83" t="s">
        <v>1793</v>
      </c>
      <c r="B898" s="84" t="s">
        <v>1794</v>
      </c>
      <c r="C898" s="82" t="s">
        <v>1793</v>
      </c>
      <c r="D898" s="85">
        <v>0</v>
      </c>
      <c r="E898" s="85">
        <v>0</v>
      </c>
      <c r="F898" s="86" t="str">
        <f t="shared" si="16"/>
        <v>-</v>
      </c>
    </row>
    <row r="899" spans="1:6" s="1" customFormat="1" ht="12.75" customHeight="1" x14ac:dyDescent="0.2">
      <c r="A899" s="83" t="s">
        <v>1795</v>
      </c>
      <c r="B899" s="84" t="s">
        <v>1796</v>
      </c>
      <c r="C899" s="82" t="s">
        <v>1795</v>
      </c>
      <c r="D899" s="85">
        <v>0</v>
      </c>
      <c r="E899" s="85">
        <v>0</v>
      </c>
      <c r="F899" s="86" t="str">
        <f t="shared" si="16"/>
        <v>-</v>
      </c>
    </row>
    <row r="900" spans="1:6" s="1" customFormat="1" ht="12.75" customHeight="1" x14ac:dyDescent="0.2">
      <c r="A900" s="83" t="s">
        <v>1797</v>
      </c>
      <c r="B900" s="84" t="s">
        <v>1798</v>
      </c>
      <c r="C900" s="82" t="s">
        <v>1797</v>
      </c>
      <c r="D900" s="85">
        <v>0</v>
      </c>
      <c r="E900" s="85">
        <v>0</v>
      </c>
      <c r="F900" s="86" t="str">
        <f t="shared" si="16"/>
        <v>-</v>
      </c>
    </row>
    <row r="901" spans="1:6" s="1" customFormat="1" ht="12.75" customHeight="1" x14ac:dyDescent="0.2">
      <c r="A901" s="83" t="s">
        <v>1799</v>
      </c>
      <c r="B901" s="84" t="s">
        <v>1800</v>
      </c>
      <c r="C901" s="82" t="s">
        <v>1799</v>
      </c>
      <c r="D901" s="85">
        <v>0</v>
      </c>
      <c r="E901" s="85">
        <v>0</v>
      </c>
      <c r="F901" s="86" t="str">
        <f t="shared" si="16"/>
        <v>-</v>
      </c>
    </row>
    <row r="902" spans="1:6" s="1" customFormat="1" ht="12.75" customHeight="1" x14ac:dyDescent="0.2">
      <c r="A902" s="83" t="s">
        <v>1801</v>
      </c>
      <c r="B902" s="84" t="s">
        <v>1802</v>
      </c>
      <c r="C902" s="82" t="s">
        <v>1801</v>
      </c>
      <c r="D902" s="85">
        <v>0</v>
      </c>
      <c r="E902" s="85">
        <v>0</v>
      </c>
      <c r="F902" s="86" t="str">
        <f t="shared" si="16"/>
        <v>-</v>
      </c>
    </row>
    <row r="903" spans="1:6" s="1" customFormat="1" ht="12.75" customHeight="1" x14ac:dyDescent="0.2">
      <c r="A903" s="83" t="s">
        <v>1803</v>
      </c>
      <c r="B903" s="84" t="s">
        <v>1804</v>
      </c>
      <c r="C903" s="82" t="s">
        <v>1803</v>
      </c>
      <c r="D903" s="85">
        <v>0</v>
      </c>
      <c r="E903" s="85">
        <v>0</v>
      </c>
      <c r="F903" s="86" t="str">
        <f t="shared" si="16"/>
        <v>-</v>
      </c>
    </row>
    <row r="904" spans="1:6" s="1" customFormat="1" ht="12.75" customHeight="1" x14ac:dyDescent="0.2">
      <c r="A904" s="83" t="s">
        <v>1805</v>
      </c>
      <c r="B904" s="84" t="s">
        <v>1806</v>
      </c>
      <c r="C904" s="82" t="s">
        <v>1805</v>
      </c>
      <c r="D904" s="85">
        <v>0</v>
      </c>
      <c r="E904" s="85">
        <v>0</v>
      </c>
      <c r="F904" s="86" t="str">
        <f t="shared" si="16"/>
        <v>-</v>
      </c>
    </row>
    <row r="905" spans="1:6" s="1" customFormat="1" ht="12.75" customHeight="1" x14ac:dyDescent="0.2">
      <c r="A905" s="83" t="s">
        <v>1807</v>
      </c>
      <c r="B905" s="84" t="s">
        <v>1808</v>
      </c>
      <c r="C905" s="82" t="s">
        <v>1807</v>
      </c>
      <c r="D905" s="85">
        <v>0</v>
      </c>
      <c r="E905" s="85">
        <v>0</v>
      </c>
      <c r="F905" s="86" t="str">
        <f t="shared" ref="F905:F968" si="17">IF(D905&lt;&gt;0,IF(E905/D905&gt;=100,"&gt;&gt;100",E905/D905*100),"-")</f>
        <v>-</v>
      </c>
    </row>
    <row r="906" spans="1:6" s="1" customFormat="1" ht="12.75" customHeight="1" x14ac:dyDescent="0.2">
      <c r="A906" s="83" t="s">
        <v>1809</v>
      </c>
      <c r="B906" s="84" t="s">
        <v>1810</v>
      </c>
      <c r="C906" s="82" t="s">
        <v>1809</v>
      </c>
      <c r="D906" s="85">
        <v>0</v>
      </c>
      <c r="E906" s="85">
        <v>0</v>
      </c>
      <c r="F906" s="86" t="str">
        <f t="shared" si="17"/>
        <v>-</v>
      </c>
    </row>
    <row r="907" spans="1:6" s="1" customFormat="1" ht="12.75" customHeight="1" x14ac:dyDescent="0.2">
      <c r="A907" s="83" t="s">
        <v>1811</v>
      </c>
      <c r="B907" s="84" t="s">
        <v>1812</v>
      </c>
      <c r="C907" s="82" t="s">
        <v>1811</v>
      </c>
      <c r="D907" s="85">
        <v>0</v>
      </c>
      <c r="E907" s="85">
        <v>0</v>
      </c>
      <c r="F907" s="86" t="str">
        <f t="shared" si="17"/>
        <v>-</v>
      </c>
    </row>
    <row r="908" spans="1:6" s="1" customFormat="1" ht="12.75" customHeight="1" x14ac:dyDescent="0.2">
      <c r="A908" s="83" t="s">
        <v>1813</v>
      </c>
      <c r="B908" s="84" t="s">
        <v>1814</v>
      </c>
      <c r="C908" s="82" t="s">
        <v>1813</v>
      </c>
      <c r="D908" s="85">
        <v>0</v>
      </c>
      <c r="E908" s="85">
        <v>0</v>
      </c>
      <c r="F908" s="86" t="str">
        <f t="shared" si="17"/>
        <v>-</v>
      </c>
    </row>
    <row r="909" spans="1:6" s="1" customFormat="1" ht="12.75" customHeight="1" x14ac:dyDescent="0.2">
      <c r="A909" s="83" t="s">
        <v>1815</v>
      </c>
      <c r="B909" s="84" t="s">
        <v>1816</v>
      </c>
      <c r="C909" s="82" t="s">
        <v>1815</v>
      </c>
      <c r="D909" s="85">
        <v>0</v>
      </c>
      <c r="E909" s="85">
        <v>0</v>
      </c>
      <c r="F909" s="86" t="str">
        <f t="shared" si="17"/>
        <v>-</v>
      </c>
    </row>
    <row r="910" spans="1:6" s="1" customFormat="1" ht="24" customHeight="1" x14ac:dyDescent="0.2">
      <c r="A910" s="83" t="s">
        <v>1817</v>
      </c>
      <c r="B910" s="107" t="s">
        <v>1818</v>
      </c>
      <c r="C910" s="82" t="s">
        <v>1817</v>
      </c>
      <c r="D910" s="85">
        <v>0</v>
      </c>
      <c r="E910" s="85">
        <v>0</v>
      </c>
      <c r="F910" s="86" t="str">
        <f t="shared" si="17"/>
        <v>-</v>
      </c>
    </row>
    <row r="911" spans="1:6" s="1" customFormat="1" ht="24" customHeight="1" x14ac:dyDescent="0.2">
      <c r="A911" s="83" t="s">
        <v>1819</v>
      </c>
      <c r="B911" s="107" t="s">
        <v>1820</v>
      </c>
      <c r="C911" s="82" t="s">
        <v>1819</v>
      </c>
      <c r="D911" s="85">
        <v>0</v>
      </c>
      <c r="E911" s="85">
        <v>0</v>
      </c>
      <c r="F911" s="86" t="str">
        <f t="shared" si="17"/>
        <v>-</v>
      </c>
    </row>
    <row r="912" spans="1:6" s="1" customFormat="1" ht="24" customHeight="1" x14ac:dyDescent="0.2">
      <c r="A912" s="83" t="s">
        <v>1821</v>
      </c>
      <c r="B912" s="84" t="s">
        <v>1822</v>
      </c>
      <c r="C912" s="82" t="s">
        <v>1821</v>
      </c>
      <c r="D912" s="85">
        <v>0</v>
      </c>
      <c r="E912" s="85">
        <v>0</v>
      </c>
      <c r="F912" s="86" t="str">
        <f t="shared" si="17"/>
        <v>-</v>
      </c>
    </row>
    <row r="913" spans="1:6" s="1" customFormat="1" ht="24" customHeight="1" x14ac:dyDescent="0.2">
      <c r="A913" s="83" t="s">
        <v>1823</v>
      </c>
      <c r="B913" s="84" t="s">
        <v>1824</v>
      </c>
      <c r="C913" s="82" t="s">
        <v>1823</v>
      </c>
      <c r="D913" s="85">
        <v>0</v>
      </c>
      <c r="E913" s="85">
        <v>0</v>
      </c>
      <c r="F913" s="86" t="str">
        <f t="shared" si="17"/>
        <v>-</v>
      </c>
    </row>
    <row r="914" spans="1:6" s="1" customFormat="1" ht="12.75" customHeight="1" x14ac:dyDescent="0.2">
      <c r="A914" s="83" t="s">
        <v>1825</v>
      </c>
      <c r="B914" s="84" t="s">
        <v>1826</v>
      </c>
      <c r="C914" s="82" t="s">
        <v>1825</v>
      </c>
      <c r="D914" s="85">
        <v>0</v>
      </c>
      <c r="E914" s="85">
        <v>0</v>
      </c>
      <c r="F914" s="86" t="str">
        <f t="shared" si="17"/>
        <v>-</v>
      </c>
    </row>
    <row r="915" spans="1:6" s="1" customFormat="1" ht="24" customHeight="1" x14ac:dyDescent="0.2">
      <c r="A915" s="83" t="s">
        <v>1827</v>
      </c>
      <c r="B915" s="107" t="s">
        <v>1828</v>
      </c>
      <c r="C915" s="82" t="s">
        <v>1827</v>
      </c>
      <c r="D915" s="85">
        <v>0</v>
      </c>
      <c r="E915" s="85">
        <v>0</v>
      </c>
      <c r="F915" s="86" t="str">
        <f t="shared" si="17"/>
        <v>-</v>
      </c>
    </row>
    <row r="916" spans="1:6" s="1" customFormat="1" ht="12.75" customHeight="1" x14ac:dyDescent="0.2">
      <c r="A916" s="83" t="s">
        <v>1829</v>
      </c>
      <c r="B916" s="84" t="s">
        <v>1830</v>
      </c>
      <c r="C916" s="82" t="s">
        <v>1829</v>
      </c>
      <c r="D916" s="85">
        <v>0</v>
      </c>
      <c r="E916" s="85">
        <v>0</v>
      </c>
      <c r="F916" s="86" t="str">
        <f t="shared" si="17"/>
        <v>-</v>
      </c>
    </row>
    <row r="917" spans="1:6" s="1" customFormat="1" ht="12.75" customHeight="1" x14ac:dyDescent="0.2">
      <c r="A917" s="83" t="s">
        <v>1831</v>
      </c>
      <c r="B917" s="84" t="s">
        <v>1832</v>
      </c>
      <c r="C917" s="82" t="s">
        <v>1831</v>
      </c>
      <c r="D917" s="85">
        <v>0</v>
      </c>
      <c r="E917" s="85">
        <v>0</v>
      </c>
      <c r="F917" s="86" t="str">
        <f t="shared" si="17"/>
        <v>-</v>
      </c>
    </row>
    <row r="918" spans="1:6" s="1" customFormat="1" ht="24" customHeight="1" x14ac:dyDescent="0.2">
      <c r="A918" s="83" t="s">
        <v>1833</v>
      </c>
      <c r="B918" s="84" t="s">
        <v>1834</v>
      </c>
      <c r="C918" s="82" t="s">
        <v>1833</v>
      </c>
      <c r="D918" s="85">
        <v>0</v>
      </c>
      <c r="E918" s="85">
        <v>0</v>
      </c>
      <c r="F918" s="86" t="str">
        <f t="shared" si="17"/>
        <v>-</v>
      </c>
    </row>
    <row r="919" spans="1:6" s="1" customFormat="1" ht="12.75" customHeight="1" x14ac:dyDescent="0.2">
      <c r="A919" s="83" t="s">
        <v>1835</v>
      </c>
      <c r="B919" s="84" t="s">
        <v>1836</v>
      </c>
      <c r="C919" s="82" t="s">
        <v>1835</v>
      </c>
      <c r="D919" s="85">
        <v>0</v>
      </c>
      <c r="E919" s="85">
        <v>0</v>
      </c>
      <c r="F919" s="86" t="str">
        <f t="shared" si="17"/>
        <v>-</v>
      </c>
    </row>
    <row r="920" spans="1:6" s="1" customFormat="1" ht="12.75" customHeight="1" x14ac:dyDescent="0.2">
      <c r="A920" s="83" t="s">
        <v>1837</v>
      </c>
      <c r="B920" s="84" t="s">
        <v>1838</v>
      </c>
      <c r="C920" s="82" t="s">
        <v>1837</v>
      </c>
      <c r="D920" s="85">
        <v>0</v>
      </c>
      <c r="E920" s="85">
        <v>0</v>
      </c>
      <c r="F920" s="86" t="str">
        <f t="shared" si="17"/>
        <v>-</v>
      </c>
    </row>
    <row r="921" spans="1:6" s="1" customFormat="1" ht="24" customHeight="1" x14ac:dyDescent="0.2">
      <c r="A921" s="83" t="s">
        <v>1839</v>
      </c>
      <c r="B921" s="84" t="s">
        <v>1840</v>
      </c>
      <c r="C921" s="82" t="s">
        <v>1839</v>
      </c>
      <c r="D921" s="85">
        <v>0</v>
      </c>
      <c r="E921" s="85">
        <v>0</v>
      </c>
      <c r="F921" s="86" t="str">
        <f t="shared" si="17"/>
        <v>-</v>
      </c>
    </row>
    <row r="922" spans="1:6" s="1" customFormat="1" ht="24" customHeight="1" x14ac:dyDescent="0.2">
      <c r="A922" s="83" t="s">
        <v>1841</v>
      </c>
      <c r="B922" s="84" t="s">
        <v>1842</v>
      </c>
      <c r="C922" s="82" t="s">
        <v>1841</v>
      </c>
      <c r="D922" s="85">
        <v>0</v>
      </c>
      <c r="E922" s="85">
        <v>0</v>
      </c>
      <c r="F922" s="86" t="str">
        <f t="shared" si="17"/>
        <v>-</v>
      </c>
    </row>
    <row r="923" spans="1:6" s="1" customFormat="1" ht="24" customHeight="1" x14ac:dyDescent="0.2">
      <c r="A923" s="83" t="s">
        <v>1843</v>
      </c>
      <c r="B923" s="107" t="s">
        <v>1844</v>
      </c>
      <c r="C923" s="82" t="s">
        <v>1843</v>
      </c>
      <c r="D923" s="85">
        <v>0</v>
      </c>
      <c r="E923" s="85">
        <v>0</v>
      </c>
      <c r="F923" s="86" t="str">
        <f t="shared" si="17"/>
        <v>-</v>
      </c>
    </row>
    <row r="924" spans="1:6" s="1" customFormat="1" ht="24" customHeight="1" x14ac:dyDescent="0.2">
      <c r="A924" s="83" t="s">
        <v>1845</v>
      </c>
      <c r="B924" s="84" t="s">
        <v>1846</v>
      </c>
      <c r="C924" s="82" t="s">
        <v>1845</v>
      </c>
      <c r="D924" s="85">
        <v>0</v>
      </c>
      <c r="E924" s="85">
        <v>0</v>
      </c>
      <c r="F924" s="86" t="str">
        <f t="shared" si="17"/>
        <v>-</v>
      </c>
    </row>
    <row r="925" spans="1:6" s="1" customFormat="1" ht="24" customHeight="1" x14ac:dyDescent="0.2">
      <c r="A925" s="83" t="s">
        <v>1847</v>
      </c>
      <c r="B925" s="84" t="s">
        <v>1848</v>
      </c>
      <c r="C925" s="82" t="s">
        <v>1847</v>
      </c>
      <c r="D925" s="85">
        <v>0</v>
      </c>
      <c r="E925" s="85">
        <v>0</v>
      </c>
      <c r="F925" s="86" t="str">
        <f t="shared" si="17"/>
        <v>-</v>
      </c>
    </row>
    <row r="926" spans="1:6" s="1" customFormat="1" ht="12.75" customHeight="1" x14ac:dyDescent="0.2">
      <c r="A926" s="83" t="s">
        <v>1849</v>
      </c>
      <c r="B926" s="84" t="s">
        <v>1850</v>
      </c>
      <c r="C926" s="82" t="s">
        <v>1849</v>
      </c>
      <c r="D926" s="85">
        <v>0</v>
      </c>
      <c r="E926" s="85">
        <v>0</v>
      </c>
      <c r="F926" s="86" t="str">
        <f t="shared" si="17"/>
        <v>-</v>
      </c>
    </row>
    <row r="927" spans="1:6" s="1" customFormat="1" ht="12.75" customHeight="1" x14ac:dyDescent="0.2">
      <c r="A927" s="83" t="s">
        <v>1851</v>
      </c>
      <c r="B927" s="84" t="s">
        <v>1852</v>
      </c>
      <c r="C927" s="82" t="s">
        <v>1851</v>
      </c>
      <c r="D927" s="85">
        <v>0</v>
      </c>
      <c r="E927" s="85">
        <v>0</v>
      </c>
      <c r="F927" s="86" t="str">
        <f t="shared" si="17"/>
        <v>-</v>
      </c>
    </row>
    <row r="928" spans="1:6" s="1" customFormat="1" ht="12.75" customHeight="1" x14ac:dyDescent="0.2">
      <c r="A928" s="83" t="s">
        <v>1853</v>
      </c>
      <c r="B928" s="84" t="s">
        <v>1854</v>
      </c>
      <c r="C928" s="82" t="s">
        <v>1853</v>
      </c>
      <c r="D928" s="85">
        <v>0</v>
      </c>
      <c r="E928" s="85">
        <v>0</v>
      </c>
      <c r="F928" s="86" t="str">
        <f t="shared" si="17"/>
        <v>-</v>
      </c>
    </row>
    <row r="929" spans="1:6" s="1" customFormat="1" ht="12.75" customHeight="1" x14ac:dyDescent="0.2">
      <c r="A929" s="83" t="s">
        <v>1855</v>
      </c>
      <c r="B929" s="84" t="s">
        <v>1856</v>
      </c>
      <c r="C929" s="82" t="s">
        <v>1855</v>
      </c>
      <c r="D929" s="85">
        <v>0</v>
      </c>
      <c r="E929" s="85">
        <v>0</v>
      </c>
      <c r="F929" s="86" t="str">
        <f t="shared" si="17"/>
        <v>-</v>
      </c>
    </row>
    <row r="930" spans="1:6" s="1" customFormat="1" ht="12.75" customHeight="1" x14ac:dyDescent="0.2">
      <c r="A930" s="83" t="s">
        <v>1857</v>
      </c>
      <c r="B930" s="84" t="s">
        <v>1858</v>
      </c>
      <c r="C930" s="82" t="s">
        <v>1857</v>
      </c>
      <c r="D930" s="85">
        <v>0</v>
      </c>
      <c r="E930" s="85">
        <v>0</v>
      </c>
      <c r="F930" s="86" t="str">
        <f t="shared" si="17"/>
        <v>-</v>
      </c>
    </row>
    <row r="931" spans="1:6" s="1" customFormat="1" ht="12.75" customHeight="1" x14ac:dyDescent="0.2">
      <c r="A931" s="83" t="s">
        <v>1859</v>
      </c>
      <c r="B931" s="84" t="s">
        <v>1860</v>
      </c>
      <c r="C931" s="82" t="s">
        <v>1859</v>
      </c>
      <c r="D931" s="85">
        <v>0</v>
      </c>
      <c r="E931" s="85">
        <v>0</v>
      </c>
      <c r="F931" s="86" t="str">
        <f t="shared" si="17"/>
        <v>-</v>
      </c>
    </row>
    <row r="932" spans="1:6" s="1" customFormat="1" ht="12.75" customHeight="1" x14ac:dyDescent="0.2">
      <c r="A932" s="83" t="s">
        <v>1861</v>
      </c>
      <c r="B932" s="84" t="s">
        <v>1862</v>
      </c>
      <c r="C932" s="82" t="s">
        <v>1861</v>
      </c>
      <c r="D932" s="85">
        <v>0</v>
      </c>
      <c r="E932" s="85">
        <v>0</v>
      </c>
      <c r="F932" s="86" t="str">
        <f t="shared" si="17"/>
        <v>-</v>
      </c>
    </row>
    <row r="933" spans="1:6" s="1" customFormat="1" ht="12.75" customHeight="1" x14ac:dyDescent="0.2">
      <c r="A933" s="83" t="s">
        <v>1863</v>
      </c>
      <c r="B933" s="84" t="s">
        <v>1864</v>
      </c>
      <c r="C933" s="82" t="s">
        <v>1863</v>
      </c>
      <c r="D933" s="85">
        <v>0</v>
      </c>
      <c r="E933" s="85">
        <v>0</v>
      </c>
      <c r="F933" s="86" t="str">
        <f t="shared" si="17"/>
        <v>-</v>
      </c>
    </row>
    <row r="934" spans="1:6" s="1" customFormat="1" ht="12.75" customHeight="1" x14ac:dyDescent="0.2">
      <c r="A934" s="83" t="s">
        <v>1865</v>
      </c>
      <c r="B934" s="84" t="s">
        <v>1866</v>
      </c>
      <c r="C934" s="82" t="s">
        <v>1865</v>
      </c>
      <c r="D934" s="85">
        <v>0</v>
      </c>
      <c r="E934" s="85">
        <v>0</v>
      </c>
      <c r="F934" s="86" t="str">
        <f t="shared" si="17"/>
        <v>-</v>
      </c>
    </row>
    <row r="935" spans="1:6" s="1" customFormat="1" ht="12.75" customHeight="1" x14ac:dyDescent="0.2">
      <c r="A935" s="83" t="s">
        <v>1867</v>
      </c>
      <c r="B935" s="84" t="s">
        <v>1868</v>
      </c>
      <c r="C935" s="82" t="s">
        <v>1867</v>
      </c>
      <c r="D935" s="85">
        <v>0</v>
      </c>
      <c r="E935" s="85">
        <v>0</v>
      </c>
      <c r="F935" s="86" t="str">
        <f t="shared" si="17"/>
        <v>-</v>
      </c>
    </row>
    <row r="936" spans="1:6" s="1" customFormat="1" ht="12.75" customHeight="1" x14ac:dyDescent="0.2">
      <c r="A936" s="83" t="s">
        <v>1869</v>
      </c>
      <c r="B936" s="84" t="s">
        <v>1870</v>
      </c>
      <c r="C936" s="82" t="s">
        <v>1869</v>
      </c>
      <c r="D936" s="85">
        <v>0</v>
      </c>
      <c r="E936" s="85">
        <v>0</v>
      </c>
      <c r="F936" s="86" t="str">
        <f t="shared" si="17"/>
        <v>-</v>
      </c>
    </row>
    <row r="937" spans="1:6" s="1" customFormat="1" ht="12.75" customHeight="1" x14ac:dyDescent="0.2">
      <c r="A937" s="83" t="s">
        <v>1871</v>
      </c>
      <c r="B937" s="84" t="s">
        <v>1872</v>
      </c>
      <c r="C937" s="82" t="s">
        <v>1871</v>
      </c>
      <c r="D937" s="85">
        <v>0</v>
      </c>
      <c r="E937" s="85">
        <v>0</v>
      </c>
      <c r="F937" s="86" t="str">
        <f t="shared" si="17"/>
        <v>-</v>
      </c>
    </row>
    <row r="938" spans="1:6" s="1" customFormat="1" ht="24" customHeight="1" x14ac:dyDescent="0.2">
      <c r="A938" s="83" t="s">
        <v>1873</v>
      </c>
      <c r="B938" s="84" t="s">
        <v>1874</v>
      </c>
      <c r="C938" s="82" t="s">
        <v>1873</v>
      </c>
      <c r="D938" s="85">
        <v>0</v>
      </c>
      <c r="E938" s="85">
        <v>0</v>
      </c>
      <c r="F938" s="86" t="str">
        <f t="shared" si="17"/>
        <v>-</v>
      </c>
    </row>
    <row r="939" spans="1:6" s="1" customFormat="1" ht="24" customHeight="1" x14ac:dyDescent="0.2">
      <c r="A939" s="83" t="s">
        <v>1875</v>
      </c>
      <c r="B939" s="84" t="s">
        <v>1876</v>
      </c>
      <c r="C939" s="82" t="s">
        <v>1875</v>
      </c>
      <c r="D939" s="85">
        <v>0</v>
      </c>
      <c r="E939" s="85">
        <v>0</v>
      </c>
      <c r="F939" s="86" t="str">
        <f t="shared" si="17"/>
        <v>-</v>
      </c>
    </row>
    <row r="940" spans="1:6" s="1" customFormat="1" ht="24" customHeight="1" x14ac:dyDescent="0.2">
      <c r="A940" s="83" t="s">
        <v>1877</v>
      </c>
      <c r="B940" s="84" t="s">
        <v>1878</v>
      </c>
      <c r="C940" s="82" t="s">
        <v>1877</v>
      </c>
      <c r="D940" s="85">
        <v>0</v>
      </c>
      <c r="E940" s="85">
        <v>0</v>
      </c>
      <c r="F940" s="86" t="str">
        <f t="shared" si="17"/>
        <v>-</v>
      </c>
    </row>
    <row r="941" spans="1:6" s="1" customFormat="1" ht="24" customHeight="1" x14ac:dyDescent="0.2">
      <c r="A941" s="83" t="s">
        <v>1879</v>
      </c>
      <c r="B941" s="84" t="s">
        <v>1880</v>
      </c>
      <c r="C941" s="82" t="s">
        <v>1879</v>
      </c>
      <c r="D941" s="85">
        <v>0</v>
      </c>
      <c r="E941" s="85">
        <v>0</v>
      </c>
      <c r="F941" s="86" t="str">
        <f t="shared" si="17"/>
        <v>-</v>
      </c>
    </row>
    <row r="942" spans="1:6" s="1" customFormat="1" ht="24" customHeight="1" x14ac:dyDescent="0.2">
      <c r="A942" s="83" t="s">
        <v>1881</v>
      </c>
      <c r="B942" s="84" t="s">
        <v>1882</v>
      </c>
      <c r="C942" s="82" t="s">
        <v>1881</v>
      </c>
      <c r="D942" s="85">
        <v>0</v>
      </c>
      <c r="E942" s="85">
        <v>0</v>
      </c>
      <c r="F942" s="86" t="str">
        <f t="shared" si="17"/>
        <v>-</v>
      </c>
    </row>
    <row r="943" spans="1:6" s="1" customFormat="1" ht="24" customHeight="1" x14ac:dyDescent="0.2">
      <c r="A943" s="83" t="s">
        <v>1883</v>
      </c>
      <c r="B943" s="84" t="s">
        <v>1884</v>
      </c>
      <c r="C943" s="82" t="s">
        <v>1883</v>
      </c>
      <c r="D943" s="85">
        <v>0</v>
      </c>
      <c r="E943" s="85">
        <v>0</v>
      </c>
      <c r="F943" s="86" t="str">
        <f t="shared" si="17"/>
        <v>-</v>
      </c>
    </row>
    <row r="944" spans="1:6" s="1" customFormat="1" ht="12.75" customHeight="1" x14ac:dyDescent="0.2">
      <c r="A944" s="83" t="s">
        <v>1885</v>
      </c>
      <c r="B944" s="84" t="s">
        <v>1886</v>
      </c>
      <c r="C944" s="82" t="s">
        <v>1885</v>
      </c>
      <c r="D944" s="85">
        <v>0</v>
      </c>
      <c r="E944" s="85">
        <v>0</v>
      </c>
      <c r="F944" s="86" t="str">
        <f t="shared" si="17"/>
        <v>-</v>
      </c>
    </row>
    <row r="945" spans="1:6" s="1" customFormat="1" ht="24" customHeight="1" x14ac:dyDescent="0.2">
      <c r="A945" s="83" t="s">
        <v>1887</v>
      </c>
      <c r="B945" s="84" t="s">
        <v>1888</v>
      </c>
      <c r="C945" s="82" t="s">
        <v>1887</v>
      </c>
      <c r="D945" s="85">
        <v>0</v>
      </c>
      <c r="E945" s="85">
        <v>0</v>
      </c>
      <c r="F945" s="86" t="str">
        <f t="shared" si="17"/>
        <v>-</v>
      </c>
    </row>
    <row r="946" spans="1:6" s="1" customFormat="1" ht="24" customHeight="1" x14ac:dyDescent="0.2">
      <c r="A946" s="83" t="s">
        <v>1889</v>
      </c>
      <c r="B946" s="107" t="s">
        <v>1890</v>
      </c>
      <c r="C946" s="82" t="s">
        <v>1889</v>
      </c>
      <c r="D946" s="85">
        <v>0</v>
      </c>
      <c r="E946" s="85">
        <v>0</v>
      </c>
      <c r="F946" s="86" t="str">
        <f t="shared" si="17"/>
        <v>-</v>
      </c>
    </row>
    <row r="947" spans="1:6" s="1" customFormat="1" ht="24" customHeight="1" x14ac:dyDescent="0.2">
      <c r="A947" s="83" t="s">
        <v>1891</v>
      </c>
      <c r="B947" s="107" t="s">
        <v>1892</v>
      </c>
      <c r="C947" s="82" t="s">
        <v>1891</v>
      </c>
      <c r="D947" s="85">
        <v>0</v>
      </c>
      <c r="E947" s="85">
        <v>0</v>
      </c>
      <c r="F947" s="86" t="str">
        <f t="shared" si="17"/>
        <v>-</v>
      </c>
    </row>
    <row r="948" spans="1:6" s="1" customFormat="1" ht="24" customHeight="1" x14ac:dyDescent="0.2">
      <c r="A948" s="83" t="s">
        <v>1893</v>
      </c>
      <c r="B948" s="84" t="s">
        <v>1894</v>
      </c>
      <c r="C948" s="82" t="s">
        <v>1893</v>
      </c>
      <c r="D948" s="85">
        <v>0</v>
      </c>
      <c r="E948" s="85">
        <v>0</v>
      </c>
      <c r="F948" s="86" t="str">
        <f t="shared" si="17"/>
        <v>-</v>
      </c>
    </row>
    <row r="949" spans="1:6" s="1" customFormat="1" ht="24" customHeight="1" x14ac:dyDescent="0.2">
      <c r="A949" s="83" t="s">
        <v>1895</v>
      </c>
      <c r="B949" s="107" t="s">
        <v>1896</v>
      </c>
      <c r="C949" s="82" t="s">
        <v>1895</v>
      </c>
      <c r="D949" s="85">
        <v>0</v>
      </c>
      <c r="E949" s="85">
        <v>0</v>
      </c>
      <c r="F949" s="86" t="str">
        <f t="shared" si="17"/>
        <v>-</v>
      </c>
    </row>
    <row r="950" spans="1:6" s="1" customFormat="1" ht="24" customHeight="1" x14ac:dyDescent="0.2">
      <c r="A950" s="83" t="s">
        <v>1897</v>
      </c>
      <c r="B950" s="84" t="s">
        <v>1898</v>
      </c>
      <c r="C950" s="82" t="s">
        <v>1897</v>
      </c>
      <c r="D950" s="85">
        <v>0</v>
      </c>
      <c r="E950" s="85">
        <v>0</v>
      </c>
      <c r="F950" s="86" t="str">
        <f t="shared" si="17"/>
        <v>-</v>
      </c>
    </row>
    <row r="951" spans="1:6" s="1" customFormat="1" ht="24" customHeight="1" x14ac:dyDescent="0.2">
      <c r="A951" s="83" t="s">
        <v>1899</v>
      </c>
      <c r="B951" s="84" t="s">
        <v>1900</v>
      </c>
      <c r="C951" s="82" t="s">
        <v>1899</v>
      </c>
      <c r="D951" s="85">
        <v>0</v>
      </c>
      <c r="E951" s="85">
        <v>0</v>
      </c>
      <c r="F951" s="86" t="str">
        <f t="shared" si="17"/>
        <v>-</v>
      </c>
    </row>
    <row r="952" spans="1:6" s="1" customFormat="1" ht="24" customHeight="1" x14ac:dyDescent="0.2">
      <c r="A952" s="83" t="s">
        <v>1901</v>
      </c>
      <c r="B952" s="107" t="s">
        <v>1902</v>
      </c>
      <c r="C952" s="82" t="s">
        <v>1901</v>
      </c>
      <c r="D952" s="85">
        <v>0</v>
      </c>
      <c r="E952" s="85">
        <v>0</v>
      </c>
      <c r="F952" s="86" t="str">
        <f t="shared" si="17"/>
        <v>-</v>
      </c>
    </row>
    <row r="953" spans="1:6" s="1" customFormat="1" ht="24" customHeight="1" x14ac:dyDescent="0.2">
      <c r="A953" s="83" t="s">
        <v>1903</v>
      </c>
      <c r="B953" s="84" t="s">
        <v>1904</v>
      </c>
      <c r="C953" s="82" t="s">
        <v>1903</v>
      </c>
      <c r="D953" s="85">
        <v>0</v>
      </c>
      <c r="E953" s="85">
        <v>0</v>
      </c>
      <c r="F953" s="86" t="str">
        <f t="shared" si="17"/>
        <v>-</v>
      </c>
    </row>
    <row r="954" spans="1:6" s="1" customFormat="1" ht="24" customHeight="1" x14ac:dyDescent="0.2">
      <c r="A954" s="83" t="s">
        <v>1905</v>
      </c>
      <c r="B954" s="84" t="s">
        <v>1906</v>
      </c>
      <c r="C954" s="82" t="s">
        <v>1905</v>
      </c>
      <c r="D954" s="85">
        <v>0</v>
      </c>
      <c r="E954" s="85">
        <v>0</v>
      </c>
      <c r="F954" s="86" t="str">
        <f t="shared" si="17"/>
        <v>-</v>
      </c>
    </row>
    <row r="955" spans="1:6" s="1" customFormat="1" ht="24" customHeight="1" x14ac:dyDescent="0.2">
      <c r="A955" s="83" t="s">
        <v>1907</v>
      </c>
      <c r="B955" s="84" t="s">
        <v>1908</v>
      </c>
      <c r="C955" s="82" t="s">
        <v>1907</v>
      </c>
      <c r="D955" s="85">
        <v>0</v>
      </c>
      <c r="E955" s="85">
        <v>0</v>
      </c>
      <c r="F955" s="86" t="str">
        <f t="shared" si="17"/>
        <v>-</v>
      </c>
    </row>
    <row r="956" spans="1:6" s="1" customFormat="1" ht="24" customHeight="1" x14ac:dyDescent="0.2">
      <c r="A956" s="83" t="s">
        <v>1909</v>
      </c>
      <c r="B956" s="84" t="s">
        <v>1910</v>
      </c>
      <c r="C956" s="82" t="s">
        <v>1909</v>
      </c>
      <c r="D956" s="85">
        <v>0</v>
      </c>
      <c r="E956" s="85">
        <v>0</v>
      </c>
      <c r="F956" s="86" t="str">
        <f t="shared" si="17"/>
        <v>-</v>
      </c>
    </row>
    <row r="957" spans="1:6" s="1" customFormat="1" ht="24" customHeight="1" x14ac:dyDescent="0.2">
      <c r="A957" s="83" t="s">
        <v>1911</v>
      </c>
      <c r="B957" s="84" t="s">
        <v>1912</v>
      </c>
      <c r="C957" s="82" t="s">
        <v>1911</v>
      </c>
      <c r="D957" s="85">
        <v>0</v>
      </c>
      <c r="E957" s="85">
        <v>0</v>
      </c>
      <c r="F957" s="86" t="str">
        <f t="shared" si="17"/>
        <v>-</v>
      </c>
    </row>
    <row r="958" spans="1:6" s="1" customFormat="1" ht="24" customHeight="1" x14ac:dyDescent="0.2">
      <c r="A958" s="83" t="s">
        <v>1913</v>
      </c>
      <c r="B958" s="84" t="s">
        <v>1914</v>
      </c>
      <c r="C958" s="82" t="s">
        <v>1913</v>
      </c>
      <c r="D958" s="85">
        <v>0</v>
      </c>
      <c r="E958" s="85">
        <v>0</v>
      </c>
      <c r="F958" s="86" t="str">
        <f t="shared" si="17"/>
        <v>-</v>
      </c>
    </row>
    <row r="959" spans="1:6" s="1" customFormat="1" ht="24" customHeight="1" x14ac:dyDescent="0.2">
      <c r="A959" s="83" t="s">
        <v>1915</v>
      </c>
      <c r="B959" s="84" t="s">
        <v>1916</v>
      </c>
      <c r="C959" s="82" t="s">
        <v>1915</v>
      </c>
      <c r="D959" s="85">
        <v>0</v>
      </c>
      <c r="E959" s="85">
        <v>0</v>
      </c>
      <c r="F959" s="86" t="str">
        <f t="shared" si="17"/>
        <v>-</v>
      </c>
    </row>
    <row r="960" spans="1:6" s="1" customFormat="1" ht="24" customHeight="1" x14ac:dyDescent="0.2">
      <c r="A960" s="83" t="s">
        <v>1917</v>
      </c>
      <c r="B960" s="84" t="s">
        <v>1918</v>
      </c>
      <c r="C960" s="82" t="s">
        <v>1917</v>
      </c>
      <c r="D960" s="85">
        <v>0</v>
      </c>
      <c r="E960" s="85">
        <v>0</v>
      </c>
      <c r="F960" s="86" t="str">
        <f t="shared" si="17"/>
        <v>-</v>
      </c>
    </row>
    <row r="961" spans="1:6" s="1" customFormat="1" ht="12.75" customHeight="1" x14ac:dyDescent="0.2">
      <c r="A961" s="83" t="s">
        <v>1919</v>
      </c>
      <c r="B961" s="84" t="s">
        <v>1920</v>
      </c>
      <c r="C961" s="82" t="s">
        <v>1919</v>
      </c>
      <c r="D961" s="85">
        <v>0</v>
      </c>
      <c r="E961" s="85">
        <v>0</v>
      </c>
      <c r="F961" s="86" t="str">
        <f t="shared" si="17"/>
        <v>-</v>
      </c>
    </row>
    <row r="962" spans="1:6" s="1" customFormat="1" ht="24" customHeight="1" x14ac:dyDescent="0.2">
      <c r="A962" s="83" t="s">
        <v>1921</v>
      </c>
      <c r="B962" s="107" t="s">
        <v>1922</v>
      </c>
      <c r="C962" s="82" t="s">
        <v>1921</v>
      </c>
      <c r="D962" s="85">
        <v>0</v>
      </c>
      <c r="E962" s="85">
        <v>0</v>
      </c>
      <c r="F962" s="86" t="str">
        <f t="shared" si="17"/>
        <v>-</v>
      </c>
    </row>
    <row r="963" spans="1:6" s="1" customFormat="1" ht="24" customHeight="1" x14ac:dyDescent="0.2">
      <c r="A963" s="83" t="s">
        <v>1923</v>
      </c>
      <c r="B963" s="107" t="s">
        <v>1924</v>
      </c>
      <c r="C963" s="82" t="s">
        <v>1923</v>
      </c>
      <c r="D963" s="85">
        <v>0</v>
      </c>
      <c r="E963" s="85">
        <v>0</v>
      </c>
      <c r="F963" s="86" t="str">
        <f t="shared" si="17"/>
        <v>-</v>
      </c>
    </row>
    <row r="964" spans="1:6" s="1" customFormat="1" ht="24" customHeight="1" x14ac:dyDescent="0.2">
      <c r="A964" s="83" t="s">
        <v>1925</v>
      </c>
      <c r="B964" s="107" t="s">
        <v>1926</v>
      </c>
      <c r="C964" s="82" t="s">
        <v>1925</v>
      </c>
      <c r="D964" s="85">
        <v>0</v>
      </c>
      <c r="E964" s="85">
        <v>0</v>
      </c>
      <c r="F964" s="86" t="str">
        <f t="shared" si="17"/>
        <v>-</v>
      </c>
    </row>
    <row r="965" spans="1:6" s="1" customFormat="1" ht="24" customHeight="1" x14ac:dyDescent="0.2">
      <c r="A965" s="83" t="s">
        <v>1927</v>
      </c>
      <c r="B965" s="84" t="s">
        <v>1928</v>
      </c>
      <c r="C965" s="82" t="s">
        <v>1927</v>
      </c>
      <c r="D965" s="85">
        <v>0</v>
      </c>
      <c r="E965" s="85">
        <v>0</v>
      </c>
      <c r="F965" s="86" t="str">
        <f t="shared" si="17"/>
        <v>-</v>
      </c>
    </row>
    <row r="966" spans="1:6" s="1" customFormat="1" ht="12.75" customHeight="1" x14ac:dyDescent="0.2">
      <c r="A966" s="83" t="s">
        <v>1929</v>
      </c>
      <c r="B966" s="84" t="s">
        <v>1930</v>
      </c>
      <c r="C966" s="82" t="s">
        <v>1929</v>
      </c>
      <c r="D966" s="85">
        <v>0</v>
      </c>
      <c r="E966" s="85">
        <v>0</v>
      </c>
      <c r="F966" s="86" t="str">
        <f t="shared" si="17"/>
        <v>-</v>
      </c>
    </row>
    <row r="967" spans="1:6" s="1" customFormat="1" ht="24" customHeight="1" x14ac:dyDescent="0.2">
      <c r="A967" s="83" t="s">
        <v>1931</v>
      </c>
      <c r="B967" s="84" t="s">
        <v>1932</v>
      </c>
      <c r="C967" s="82" t="s">
        <v>1931</v>
      </c>
      <c r="D967" s="85">
        <v>0</v>
      </c>
      <c r="E967" s="85">
        <v>0</v>
      </c>
      <c r="F967" s="86" t="str">
        <f t="shared" si="17"/>
        <v>-</v>
      </c>
    </row>
    <row r="968" spans="1:6" s="1" customFormat="1" ht="12.75" customHeight="1" x14ac:dyDescent="0.2">
      <c r="A968" s="83" t="s">
        <v>1933</v>
      </c>
      <c r="B968" s="84" t="s">
        <v>1934</v>
      </c>
      <c r="C968" s="82" t="s">
        <v>1933</v>
      </c>
      <c r="D968" s="85">
        <v>281.35000000000002</v>
      </c>
      <c r="E968" s="85">
        <v>0</v>
      </c>
      <c r="F968" s="86">
        <f t="shared" si="17"/>
        <v>0</v>
      </c>
    </row>
    <row r="969" spans="1:6" s="1" customFormat="1" ht="12.75" customHeight="1" x14ac:dyDescent="0.2">
      <c r="A969" s="83" t="s">
        <v>1935</v>
      </c>
      <c r="B969" s="84" t="s">
        <v>1936</v>
      </c>
      <c r="C969" s="82" t="s">
        <v>1935</v>
      </c>
      <c r="D969" s="85">
        <v>0</v>
      </c>
      <c r="E969" s="85">
        <v>0</v>
      </c>
      <c r="F969" s="86" t="str">
        <f t="shared" ref="F969:F982" si="18">IF(D969&lt;&gt;0,IF(E969/D969&gt;=100,"&gt;&gt;100",E969/D969*100),"-")</f>
        <v>-</v>
      </c>
    </row>
    <row r="970" spans="1:6" s="1" customFormat="1" ht="12.75" customHeight="1" x14ac:dyDescent="0.2">
      <c r="A970" s="83" t="s">
        <v>1937</v>
      </c>
      <c r="B970" s="84" t="s">
        <v>1938</v>
      </c>
      <c r="C970" s="82" t="s">
        <v>1937</v>
      </c>
      <c r="D970" s="85">
        <v>0</v>
      </c>
      <c r="E970" s="85">
        <v>0</v>
      </c>
      <c r="F970" s="86" t="str">
        <f t="shared" si="18"/>
        <v>-</v>
      </c>
    </row>
    <row r="971" spans="1:6" s="1" customFormat="1" ht="12.75" customHeight="1" x14ac:dyDescent="0.2">
      <c r="A971" s="83" t="s">
        <v>1939</v>
      </c>
      <c r="B971" s="84" t="s">
        <v>1940</v>
      </c>
      <c r="C971" s="82" t="s">
        <v>1939</v>
      </c>
      <c r="D971" s="85">
        <v>0</v>
      </c>
      <c r="E971" s="85">
        <v>0</v>
      </c>
      <c r="F971" s="86" t="str">
        <f t="shared" si="18"/>
        <v>-</v>
      </c>
    </row>
    <row r="972" spans="1:6" s="1" customFormat="1" ht="12.75" customHeight="1" x14ac:dyDescent="0.2">
      <c r="A972" s="83" t="s">
        <v>1941</v>
      </c>
      <c r="B972" s="84" t="s">
        <v>1942</v>
      </c>
      <c r="C972" s="82" t="s">
        <v>1941</v>
      </c>
      <c r="D972" s="85">
        <v>0</v>
      </c>
      <c r="E972" s="85">
        <v>0</v>
      </c>
      <c r="F972" s="86" t="str">
        <f t="shared" si="18"/>
        <v>-</v>
      </c>
    </row>
    <row r="973" spans="1:6" s="1" customFormat="1" ht="12.75" customHeight="1" x14ac:dyDescent="0.2">
      <c r="A973" s="83" t="s">
        <v>1943</v>
      </c>
      <c r="B973" s="84" t="s">
        <v>1944</v>
      </c>
      <c r="C973" s="82" t="s">
        <v>1943</v>
      </c>
      <c r="D973" s="85">
        <v>0</v>
      </c>
      <c r="E973" s="85">
        <v>0</v>
      </c>
      <c r="F973" s="86" t="str">
        <f t="shared" si="18"/>
        <v>-</v>
      </c>
    </row>
    <row r="974" spans="1:6" s="1" customFormat="1" ht="12.75" customHeight="1" x14ac:dyDescent="0.2">
      <c r="A974" s="83" t="s">
        <v>1945</v>
      </c>
      <c r="B974" s="84" t="s">
        <v>1946</v>
      </c>
      <c r="C974" s="82" t="s">
        <v>1945</v>
      </c>
      <c r="D974" s="85">
        <v>0</v>
      </c>
      <c r="E974" s="85">
        <v>0</v>
      </c>
      <c r="F974" s="86" t="str">
        <f t="shared" si="18"/>
        <v>-</v>
      </c>
    </row>
    <row r="975" spans="1:6" s="1" customFormat="1" ht="12.75" customHeight="1" x14ac:dyDescent="0.2">
      <c r="A975" s="83" t="s">
        <v>1947</v>
      </c>
      <c r="B975" s="84" t="s">
        <v>1948</v>
      </c>
      <c r="C975" s="82" t="s">
        <v>1947</v>
      </c>
      <c r="D975" s="85">
        <v>0</v>
      </c>
      <c r="E975" s="85">
        <v>0</v>
      </c>
      <c r="F975" s="86" t="str">
        <f t="shared" si="18"/>
        <v>-</v>
      </c>
    </row>
    <row r="976" spans="1:6" s="1" customFormat="1" ht="24" customHeight="1" x14ac:dyDescent="0.2">
      <c r="A976" s="83" t="s">
        <v>1949</v>
      </c>
      <c r="B976" s="84" t="s">
        <v>1950</v>
      </c>
      <c r="C976" s="82" t="s">
        <v>1949</v>
      </c>
      <c r="D976" s="85">
        <v>0</v>
      </c>
      <c r="E976" s="85">
        <v>0</v>
      </c>
      <c r="F976" s="86" t="str">
        <f t="shared" si="18"/>
        <v>-</v>
      </c>
    </row>
    <row r="977" spans="1:6" s="1" customFormat="1" ht="24" customHeight="1" x14ac:dyDescent="0.2">
      <c r="A977" s="83" t="s">
        <v>1951</v>
      </c>
      <c r="B977" s="84" t="s">
        <v>1952</v>
      </c>
      <c r="C977" s="82" t="s">
        <v>1951</v>
      </c>
      <c r="D977" s="85">
        <v>0</v>
      </c>
      <c r="E977" s="85">
        <v>0</v>
      </c>
      <c r="F977" s="86" t="str">
        <f t="shared" si="18"/>
        <v>-</v>
      </c>
    </row>
    <row r="978" spans="1:6" s="1" customFormat="1" ht="24" customHeight="1" x14ac:dyDescent="0.2">
      <c r="A978" s="83" t="s">
        <v>1953</v>
      </c>
      <c r="B978" s="84" t="s">
        <v>1954</v>
      </c>
      <c r="C978" s="82" t="s">
        <v>1953</v>
      </c>
      <c r="D978" s="85">
        <v>0</v>
      </c>
      <c r="E978" s="85">
        <v>0</v>
      </c>
      <c r="F978" s="86" t="str">
        <f t="shared" si="18"/>
        <v>-</v>
      </c>
    </row>
    <row r="979" spans="1:6" s="1" customFormat="1" ht="24" customHeight="1" x14ac:dyDescent="0.2">
      <c r="A979" s="83" t="s">
        <v>1955</v>
      </c>
      <c r="B979" s="84" t="s">
        <v>1956</v>
      </c>
      <c r="C979" s="82" t="s">
        <v>1955</v>
      </c>
      <c r="D979" s="85">
        <v>0</v>
      </c>
      <c r="E979" s="85">
        <v>0</v>
      </c>
      <c r="F979" s="86" t="str">
        <f t="shared" si="18"/>
        <v>-</v>
      </c>
    </row>
    <row r="980" spans="1:6" s="1" customFormat="1" ht="24" customHeight="1" x14ac:dyDescent="0.2">
      <c r="A980" s="83" t="s">
        <v>1957</v>
      </c>
      <c r="B980" s="84" t="s">
        <v>1958</v>
      </c>
      <c r="C980" s="82" t="s">
        <v>1957</v>
      </c>
      <c r="D980" s="85">
        <v>0</v>
      </c>
      <c r="E980" s="85">
        <v>0</v>
      </c>
      <c r="F980" s="86" t="str">
        <f t="shared" si="18"/>
        <v>-</v>
      </c>
    </row>
    <row r="981" spans="1:6" s="1" customFormat="1" ht="24" customHeight="1" x14ac:dyDescent="0.2">
      <c r="A981" s="83" t="s">
        <v>1959</v>
      </c>
      <c r="B981" s="84" t="s">
        <v>1960</v>
      </c>
      <c r="C981" s="82" t="s">
        <v>1959</v>
      </c>
      <c r="D981" s="85">
        <v>0</v>
      </c>
      <c r="E981" s="85">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2" t="s">
        <v>1970</v>
      </c>
      <c r="D986" s="132">
        <v>0</v>
      </c>
      <c r="E986" s="132">
        <v>0</v>
      </c>
      <c r="F986" s="86" t="str">
        <f t="shared" si="19"/>
        <v>-</v>
      </c>
    </row>
    <row r="987" spans="1:6" s="1" customFormat="1" ht="24" customHeight="1" x14ac:dyDescent="0.2">
      <c r="A987" s="83" t="s">
        <v>1972</v>
      </c>
      <c r="B987" s="84" t="s">
        <v>1973</v>
      </c>
      <c r="C987" s="82" t="s">
        <v>1972</v>
      </c>
      <c r="D987" s="132">
        <v>0</v>
      </c>
      <c r="E987" s="132">
        <v>0</v>
      </c>
      <c r="F987" s="86" t="str">
        <f t="shared" si="19"/>
        <v>-</v>
      </c>
    </row>
    <row r="988" spans="1:6" s="1" customFormat="1" ht="24" customHeight="1" x14ac:dyDescent="0.2">
      <c r="A988" s="83" t="s">
        <v>1974</v>
      </c>
      <c r="B988" s="84" t="s">
        <v>1975</v>
      </c>
      <c r="C988" s="82" t="s">
        <v>1974</v>
      </c>
      <c r="D988" s="132">
        <v>0</v>
      </c>
      <c r="E988" s="132">
        <v>0</v>
      </c>
      <c r="F988" s="86" t="str">
        <f t="shared" si="19"/>
        <v>-</v>
      </c>
    </row>
    <row r="989" spans="1:6" s="1" customFormat="1" ht="12.75" customHeight="1" x14ac:dyDescent="0.2">
      <c r="A989" s="83" t="s">
        <v>1976</v>
      </c>
      <c r="B989" s="84" t="s">
        <v>1977</v>
      </c>
      <c r="C989" s="82" t="s">
        <v>1976</v>
      </c>
      <c r="D989" s="132">
        <v>0</v>
      </c>
      <c r="E989" s="132">
        <v>0</v>
      </c>
      <c r="F989" s="86" t="str">
        <f t="shared" si="19"/>
        <v>-</v>
      </c>
    </row>
    <row r="990" spans="1:6" s="1" customFormat="1" ht="36" customHeight="1" x14ac:dyDescent="0.2">
      <c r="A990" s="83" t="s">
        <v>1978</v>
      </c>
      <c r="B990" s="84" t="s">
        <v>1979</v>
      </c>
      <c r="C990" s="82" t="s">
        <v>1980</v>
      </c>
      <c r="D990" s="132">
        <v>0</v>
      </c>
      <c r="E990" s="132">
        <v>0</v>
      </c>
      <c r="F990" s="86" t="str">
        <f t="shared" si="19"/>
        <v>-</v>
      </c>
    </row>
    <row r="991" spans="1:6" s="1" customFormat="1" ht="12.75" customHeight="1" x14ac:dyDescent="0.2">
      <c r="A991" s="83" t="s">
        <v>1981</v>
      </c>
      <c r="B991" s="84" t="s">
        <v>1982</v>
      </c>
      <c r="C991" s="82"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6" workbookViewId="0">
      <selection activeCell="B264" sqref="B264"/>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1985</v>
      </c>
      <c r="E3" s="150" t="s">
        <v>1986</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1988</v>
      </c>
      <c r="C6" s="161" t="s">
        <v>1989</v>
      </c>
      <c r="D6" s="162">
        <f>D7+D68</f>
        <v>2538158.6600000006</v>
      </c>
      <c r="E6" s="162">
        <f>E7+E68</f>
        <v>3444914.7299999995</v>
      </c>
      <c r="F6" s="163">
        <f t="shared" ref="F6:F37" si="0">IF(D6&gt;0,IF(E6/D6&gt;=100,"&gt;&gt;100",E6/D6*100),"-")</f>
        <v>135.72495621688199</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4" t="s">
        <v>1990</v>
      </c>
      <c r="B7" s="108" t="s">
        <v>1991</v>
      </c>
      <c r="C7" s="145" t="s">
        <v>1992</v>
      </c>
      <c r="D7" s="164">
        <f>D8+D12+D51+D52+D56+D63</f>
        <v>2137716.3500000006</v>
      </c>
      <c r="E7" s="164">
        <f>E8+E12+E51+E52+E56+E63</f>
        <v>2093748.98</v>
      </c>
      <c r="F7" s="147">
        <f t="shared" si="0"/>
        <v>97.943255193795906</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4" t="s">
        <v>1993</v>
      </c>
      <c r="B8" s="108" t="s">
        <v>1994</v>
      </c>
      <c r="C8" s="145" t="s">
        <v>1993</v>
      </c>
      <c r="D8" s="164">
        <f>D9+D10-D11</f>
        <v>273273.90000000002</v>
      </c>
      <c r="E8" s="164">
        <f>E9+E10-E11</f>
        <v>276909.84000000003</v>
      </c>
      <c r="F8" s="147">
        <f t="shared" si="0"/>
        <v>101.33051125628903</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4" t="s">
        <v>1995</v>
      </c>
      <c r="B9" s="108" t="s">
        <v>1996</v>
      </c>
      <c r="C9" s="145" t="s">
        <v>1995</v>
      </c>
      <c r="D9" s="146">
        <v>273273.90000000002</v>
      </c>
      <c r="E9" s="146">
        <v>276909.84000000003</v>
      </c>
      <c r="F9" s="147">
        <f t="shared" si="0"/>
        <v>101.33051125628903</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4" t="s">
        <v>1997</v>
      </c>
      <c r="B10" s="108" t="s">
        <v>1998</v>
      </c>
      <c r="C10" s="145" t="s">
        <v>1997</v>
      </c>
      <c r="D10" s="146">
        <v>0</v>
      </c>
      <c r="E10" s="146">
        <v>0</v>
      </c>
      <c r="F10" s="147" t="str">
        <f t="shared" si="0"/>
        <v>-</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4" t="s">
        <v>1999</v>
      </c>
      <c r="B11" s="108" t="s">
        <v>2000</v>
      </c>
      <c r="C11" s="145" t="s">
        <v>1999</v>
      </c>
      <c r="D11" s="146">
        <v>0</v>
      </c>
      <c r="E11" s="146">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4" t="s">
        <v>2001</v>
      </c>
      <c r="B12" s="108" t="s">
        <v>2002</v>
      </c>
      <c r="C12" s="145" t="s">
        <v>2001</v>
      </c>
      <c r="D12" s="164">
        <f>D13+D19+D29+D35+D41+D45</f>
        <v>1837313.7700000005</v>
      </c>
      <c r="E12" s="164">
        <f>E13+E19+E29+E35+E41+E45</f>
        <v>1789710.46</v>
      </c>
      <c r="F12" s="147">
        <f t="shared" si="0"/>
        <v>97.409081084718565</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2003</v>
      </c>
      <c r="B13" s="108" t="s">
        <v>2004</v>
      </c>
      <c r="C13" s="145" t="s">
        <v>2003</v>
      </c>
      <c r="D13" s="164">
        <f>SUM(D14:D17)-D18</f>
        <v>1746832.4300000004</v>
      </c>
      <c r="E13" s="164">
        <f>SUM(E14:E17)-E18</f>
        <v>1704165.8699999999</v>
      </c>
      <c r="F13" s="147">
        <f t="shared" si="0"/>
        <v>97.557489816009408</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4" t="s">
        <v>2005</v>
      </c>
      <c r="B14" s="108" t="s">
        <v>665</v>
      </c>
      <c r="C14" s="145" t="s">
        <v>2005</v>
      </c>
      <c r="D14" s="146">
        <v>0</v>
      </c>
      <c r="E14" s="146">
        <v>0</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4" t="s">
        <v>2006</v>
      </c>
      <c r="B15" s="108" t="s">
        <v>667</v>
      </c>
      <c r="C15" s="145" t="s">
        <v>2006</v>
      </c>
      <c r="D15" s="146">
        <v>963633.77</v>
      </c>
      <c r="E15" s="146">
        <v>963633.77</v>
      </c>
      <c r="F15" s="147">
        <f t="shared" si="0"/>
        <v>100</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4" t="s">
        <v>2007</v>
      </c>
      <c r="B16" s="108" t="s">
        <v>669</v>
      </c>
      <c r="C16" s="145" t="s">
        <v>2007</v>
      </c>
      <c r="D16" s="146">
        <v>1378485.71</v>
      </c>
      <c r="E16" s="146">
        <v>1441697.47</v>
      </c>
      <c r="F16" s="147">
        <f t="shared" si="0"/>
        <v>104.5855941444616</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4" t="s">
        <v>2008</v>
      </c>
      <c r="B17" s="108" t="s">
        <v>671</v>
      </c>
      <c r="C17" s="145" t="s">
        <v>2008</v>
      </c>
      <c r="D17" s="146">
        <v>1304040.0900000001</v>
      </c>
      <c r="E17" s="146">
        <v>1353525.72</v>
      </c>
      <c r="F17" s="147">
        <f t="shared" si="0"/>
        <v>103.79479360945105</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4" t="s">
        <v>2009</v>
      </c>
      <c r="B18" s="108" t="s">
        <v>2010</v>
      </c>
      <c r="C18" s="145" t="s">
        <v>2009</v>
      </c>
      <c r="D18" s="146">
        <v>1899327.14</v>
      </c>
      <c r="E18" s="146">
        <v>2054691.09</v>
      </c>
      <c r="F18" s="147">
        <f t="shared" si="0"/>
        <v>108.17994682053562</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2011</v>
      </c>
      <c r="B19" s="108" t="s">
        <v>2012</v>
      </c>
      <c r="C19" s="145" t="s">
        <v>2011</v>
      </c>
      <c r="D19" s="164">
        <f>SUM(D20:D27)-D28</f>
        <v>28324.36</v>
      </c>
      <c r="E19" s="164">
        <f>SUM(E20:E27)-E28</f>
        <v>26574.620000000003</v>
      </c>
      <c r="F19" s="147">
        <f t="shared" si="0"/>
        <v>93.822490605259929</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4" t="s">
        <v>2013</v>
      </c>
      <c r="B20" s="108" t="s">
        <v>675</v>
      </c>
      <c r="C20" s="145" t="s">
        <v>2013</v>
      </c>
      <c r="D20" s="146">
        <v>27241.48</v>
      </c>
      <c r="E20" s="146">
        <v>27241.48</v>
      </c>
      <c r="F20" s="147">
        <f t="shared" si="0"/>
        <v>100</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4" t="s">
        <v>2014</v>
      </c>
      <c r="B21" s="108" t="s">
        <v>768</v>
      </c>
      <c r="C21" s="145" t="s">
        <v>2014</v>
      </c>
      <c r="D21" s="146">
        <v>2946.3</v>
      </c>
      <c r="E21" s="146">
        <v>2946.3</v>
      </c>
      <c r="F21" s="147">
        <f t="shared" si="0"/>
        <v>100</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4" t="s">
        <v>2015</v>
      </c>
      <c r="B22" s="108" t="s">
        <v>679</v>
      </c>
      <c r="C22" s="145" t="s">
        <v>2015</v>
      </c>
      <c r="D22" s="146">
        <v>0</v>
      </c>
      <c r="E22" s="146">
        <v>0</v>
      </c>
      <c r="F22" s="147" t="str">
        <f t="shared" si="0"/>
        <v>-</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4" t="s">
        <v>2016</v>
      </c>
      <c r="B23" s="108" t="s">
        <v>681</v>
      </c>
      <c r="C23" s="145" t="s">
        <v>2016</v>
      </c>
      <c r="D23" s="146">
        <v>0</v>
      </c>
      <c r="E23" s="146">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4" t="s">
        <v>2017</v>
      </c>
      <c r="B24" s="108" t="s">
        <v>2018</v>
      </c>
      <c r="C24" s="145" t="s">
        <v>2017</v>
      </c>
      <c r="D24" s="146">
        <v>0</v>
      </c>
      <c r="E24" s="146">
        <v>0</v>
      </c>
      <c r="F24" s="147" t="str">
        <f t="shared" si="0"/>
        <v>-</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4" t="s">
        <v>2019</v>
      </c>
      <c r="B25" s="108" t="s">
        <v>685</v>
      </c>
      <c r="C25" s="145" t="s">
        <v>2019</v>
      </c>
      <c r="D25" s="146">
        <v>1480.66</v>
      </c>
      <c r="E25" s="146">
        <v>1480.66</v>
      </c>
      <c r="F25" s="147">
        <f t="shared" si="0"/>
        <v>100</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4" t="s">
        <v>2020</v>
      </c>
      <c r="B26" s="108" t="s">
        <v>687</v>
      </c>
      <c r="C26" s="145" t="s">
        <v>2020</v>
      </c>
      <c r="D26" s="146">
        <v>30995.88</v>
      </c>
      <c r="E26" s="146">
        <v>30995.88</v>
      </c>
      <c r="F26" s="147">
        <f t="shared" si="0"/>
        <v>100</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4" t="s">
        <v>2021</v>
      </c>
      <c r="B27" s="108" t="s">
        <v>689</v>
      </c>
      <c r="C27" s="145" t="s">
        <v>2021</v>
      </c>
      <c r="D27" s="146">
        <v>0</v>
      </c>
      <c r="E27" s="146">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4" t="s">
        <v>2022</v>
      </c>
      <c r="B28" s="108" t="s">
        <v>2023</v>
      </c>
      <c r="C28" s="145" t="s">
        <v>2022</v>
      </c>
      <c r="D28" s="146">
        <v>34339.96</v>
      </c>
      <c r="E28" s="146">
        <v>36089.699999999997</v>
      </c>
      <c r="F28" s="147">
        <f t="shared" si="0"/>
        <v>105.09534664571535</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2024</v>
      </c>
      <c r="B29" s="108" t="s">
        <v>2025</v>
      </c>
      <c r="C29" s="145" t="s">
        <v>2024</v>
      </c>
      <c r="D29" s="164">
        <f>SUM(D30:D33)-D34</f>
        <v>7783.93</v>
      </c>
      <c r="E29" s="164">
        <f>SUM(E30:E33)-E34</f>
        <v>6406.8</v>
      </c>
      <c r="F29" s="147">
        <f t="shared" si="0"/>
        <v>82.308037199717873</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4" t="s">
        <v>2026</v>
      </c>
      <c r="B30" s="108" t="s">
        <v>693</v>
      </c>
      <c r="C30" s="145" t="s">
        <v>2026</v>
      </c>
      <c r="D30" s="146">
        <v>9290.6</v>
      </c>
      <c r="E30" s="146">
        <v>9290.6</v>
      </c>
      <c r="F30" s="147">
        <f t="shared" si="0"/>
        <v>100</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4" t="s">
        <v>2027</v>
      </c>
      <c r="B31" s="108" t="s">
        <v>2028</v>
      </c>
      <c r="C31" s="145" t="s">
        <v>2027</v>
      </c>
      <c r="D31" s="146">
        <v>0</v>
      </c>
      <c r="E31" s="146">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4" t="s">
        <v>2029</v>
      </c>
      <c r="B32" s="108" t="s">
        <v>697</v>
      </c>
      <c r="C32" s="145" t="s">
        <v>2029</v>
      </c>
      <c r="D32" s="146">
        <v>0</v>
      </c>
      <c r="E32" s="146">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4" t="s">
        <v>2030</v>
      </c>
      <c r="B33" s="108" t="s">
        <v>699</v>
      </c>
      <c r="C33" s="145" t="s">
        <v>2030</v>
      </c>
      <c r="D33" s="146">
        <v>0</v>
      </c>
      <c r="E33" s="146">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4" t="s">
        <v>2031</v>
      </c>
      <c r="B34" s="108" t="s">
        <v>2032</v>
      </c>
      <c r="C34" s="145" t="s">
        <v>2031</v>
      </c>
      <c r="D34" s="146">
        <v>1506.67</v>
      </c>
      <c r="E34" s="146">
        <v>2883.8</v>
      </c>
      <c r="F34" s="147">
        <f t="shared" si="0"/>
        <v>191.40223141099247</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2033</v>
      </c>
      <c r="B35" s="108" t="s">
        <v>2034</v>
      </c>
      <c r="C35" s="145" t="s">
        <v>2033</v>
      </c>
      <c r="D35" s="164">
        <f>SUM(D36:D39)-D40</f>
        <v>17720.509999999998</v>
      </c>
      <c r="E35" s="164">
        <f>SUM(E36:E39)-E40</f>
        <v>17720.509999999998</v>
      </c>
      <c r="F35" s="147">
        <f t="shared" si="0"/>
        <v>100</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4" t="s">
        <v>2035</v>
      </c>
      <c r="B36" s="108" t="s">
        <v>784</v>
      </c>
      <c r="C36" s="145" t="s">
        <v>2035</v>
      </c>
      <c r="D36" s="146">
        <v>17720.509999999998</v>
      </c>
      <c r="E36" s="146">
        <v>17720.509999999998</v>
      </c>
      <c r="F36" s="147">
        <f t="shared" si="0"/>
        <v>100</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4" t="s">
        <v>2036</v>
      </c>
      <c r="B37" s="108" t="s">
        <v>705</v>
      </c>
      <c r="C37" s="145" t="s">
        <v>2036</v>
      </c>
      <c r="D37" s="146">
        <v>0</v>
      </c>
      <c r="E37" s="146">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4" t="s">
        <v>2037</v>
      </c>
      <c r="B38" s="108" t="s">
        <v>707</v>
      </c>
      <c r="C38" s="145" t="s">
        <v>2037</v>
      </c>
      <c r="D38" s="146">
        <v>0</v>
      </c>
      <c r="E38" s="146">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4" t="s">
        <v>2038</v>
      </c>
      <c r="B39" s="108" t="s">
        <v>709</v>
      </c>
      <c r="C39" s="145" t="s">
        <v>2038</v>
      </c>
      <c r="D39" s="146">
        <v>0</v>
      </c>
      <c r="E39" s="146">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4" t="s">
        <v>2039</v>
      </c>
      <c r="B40" s="108" t="s">
        <v>2040</v>
      </c>
      <c r="C40" s="145" t="s">
        <v>2039</v>
      </c>
      <c r="D40" s="146">
        <v>0</v>
      </c>
      <c r="E40" s="146">
        <v>0</v>
      </c>
      <c r="F40" s="147" t="str">
        <f t="shared" si="1"/>
        <v>-</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2041</v>
      </c>
      <c r="B41" s="108" t="s">
        <v>2042</v>
      </c>
      <c r="C41" s="145" t="s">
        <v>2041</v>
      </c>
      <c r="D41" s="164">
        <f>SUM(D42:D43)-D44</f>
        <v>0</v>
      </c>
      <c r="E41" s="16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4" t="s">
        <v>2043</v>
      </c>
      <c r="B42" s="108" t="s">
        <v>713</v>
      </c>
      <c r="C42" s="145" t="s">
        <v>2043</v>
      </c>
      <c r="D42" s="146">
        <v>0</v>
      </c>
      <c r="E42" s="146">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4" t="s">
        <v>2044</v>
      </c>
      <c r="B43" s="108" t="s">
        <v>715</v>
      </c>
      <c r="C43" s="145" t="s">
        <v>2044</v>
      </c>
      <c r="D43" s="146">
        <v>0</v>
      </c>
      <c r="E43" s="146">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4" t="s">
        <v>2045</v>
      </c>
      <c r="B44" s="108" t="s">
        <v>2046</v>
      </c>
      <c r="C44" s="145" t="s">
        <v>2045</v>
      </c>
      <c r="D44" s="146">
        <v>0</v>
      </c>
      <c r="E44" s="146">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2047</v>
      </c>
      <c r="B45" s="108" t="s">
        <v>2048</v>
      </c>
      <c r="C45" s="145" t="s">
        <v>2047</v>
      </c>
      <c r="D45" s="164">
        <f>SUM(D46:D49)-D50</f>
        <v>36652.539999999979</v>
      </c>
      <c r="E45" s="164">
        <f>SUM(E46:E49)-E50</f>
        <v>34842.659999999974</v>
      </c>
      <c r="F45" s="147">
        <f t="shared" si="1"/>
        <v>95.06206118320857</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4" t="s">
        <v>2049</v>
      </c>
      <c r="B46" s="108" t="s">
        <v>719</v>
      </c>
      <c r="C46" s="145" t="s">
        <v>2049</v>
      </c>
      <c r="D46" s="146">
        <v>0</v>
      </c>
      <c r="E46" s="146">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4" t="s">
        <v>2050</v>
      </c>
      <c r="B47" s="108" t="s">
        <v>2051</v>
      </c>
      <c r="C47" s="145" t="s">
        <v>2050</v>
      </c>
      <c r="D47" s="146">
        <v>7103.5</v>
      </c>
      <c r="E47" s="146">
        <v>7103.5</v>
      </c>
      <c r="F47" s="147">
        <f t="shared" si="1"/>
        <v>100</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4" t="s">
        <v>2052</v>
      </c>
      <c r="B48" s="108" t="s">
        <v>723</v>
      </c>
      <c r="C48" s="145" t="s">
        <v>2052</v>
      </c>
      <c r="D48" s="146">
        <v>63549.02</v>
      </c>
      <c r="E48" s="146">
        <v>63549.02</v>
      </c>
      <c r="F48" s="147">
        <f t="shared" si="1"/>
        <v>100</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4" t="s">
        <v>2053</v>
      </c>
      <c r="B49" s="108" t="s">
        <v>725</v>
      </c>
      <c r="C49" s="145" t="s">
        <v>2053</v>
      </c>
      <c r="D49" s="146">
        <v>210457.08</v>
      </c>
      <c r="E49" s="146">
        <v>218022.08</v>
      </c>
      <c r="F49" s="147">
        <f t="shared" si="1"/>
        <v>103.59455714200729</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4" t="s">
        <v>2054</v>
      </c>
      <c r="B50" s="108" t="s">
        <v>2055</v>
      </c>
      <c r="C50" s="145" t="s">
        <v>2054</v>
      </c>
      <c r="D50" s="146">
        <v>244457.06</v>
      </c>
      <c r="E50" s="146">
        <v>253831.94</v>
      </c>
      <c r="F50" s="147">
        <f t="shared" si="1"/>
        <v>103.83498026197321</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4" t="s">
        <v>2056</v>
      </c>
      <c r="B51" s="108" t="s">
        <v>2057</v>
      </c>
      <c r="C51" s="145" t="s">
        <v>2056</v>
      </c>
      <c r="D51" s="146">
        <v>0</v>
      </c>
      <c r="E51" s="146">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4" t="s">
        <v>2058</v>
      </c>
      <c r="B52" s="108" t="s">
        <v>2059</v>
      </c>
      <c r="C52" s="145" t="s">
        <v>2058</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4" t="s">
        <v>2060</v>
      </c>
      <c r="B53" s="108" t="s">
        <v>2061</v>
      </c>
      <c r="C53" s="145" t="s">
        <v>2060</v>
      </c>
      <c r="D53" s="146">
        <v>0</v>
      </c>
      <c r="E53" s="146">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4" t="s">
        <v>2062</v>
      </c>
      <c r="B54" s="108" t="s">
        <v>2063</v>
      </c>
      <c r="C54" s="145" t="s">
        <v>2062</v>
      </c>
      <c r="D54" s="146">
        <v>20944.7</v>
      </c>
      <c r="E54" s="146">
        <v>18852.599999999999</v>
      </c>
      <c r="F54" s="147">
        <f t="shared" si="1"/>
        <v>90.01131551180012</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4" t="s">
        <v>2064</v>
      </c>
      <c r="B55" s="108" t="s">
        <v>2065</v>
      </c>
      <c r="C55" s="145" t="s">
        <v>2064</v>
      </c>
      <c r="D55" s="146">
        <v>20944.7</v>
      </c>
      <c r="E55" s="146">
        <v>18852.599999999999</v>
      </c>
      <c r="F55" s="147">
        <f t="shared" si="1"/>
        <v>90.01131551180012</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4" t="s">
        <v>2066</v>
      </c>
      <c r="B56" s="108" t="s">
        <v>2067</v>
      </c>
      <c r="C56" s="145" t="s">
        <v>2066</v>
      </c>
      <c r="D56" s="164">
        <f>SUM(D57:D62)</f>
        <v>27128.68</v>
      </c>
      <c r="E56" s="164">
        <f>SUM(E57:E62)</f>
        <v>27128.68</v>
      </c>
      <c r="F56" s="147">
        <f t="shared" si="1"/>
        <v>100</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4" t="s">
        <v>2068</v>
      </c>
      <c r="B57" s="108" t="s">
        <v>2069</v>
      </c>
      <c r="C57" s="145" t="s">
        <v>2068</v>
      </c>
      <c r="D57" s="146">
        <v>27128.68</v>
      </c>
      <c r="E57" s="146">
        <v>27128.68</v>
      </c>
      <c r="F57" s="147">
        <f t="shared" si="1"/>
        <v>100</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4" t="s">
        <v>2070</v>
      </c>
      <c r="B58" s="108" t="s">
        <v>2071</v>
      </c>
      <c r="C58" s="145" t="s">
        <v>2070</v>
      </c>
      <c r="D58" s="146">
        <v>0</v>
      </c>
      <c r="E58" s="146">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4" t="s">
        <v>2072</v>
      </c>
      <c r="B59" s="108" t="s">
        <v>2073</v>
      </c>
      <c r="C59" s="145" t="s">
        <v>2072</v>
      </c>
      <c r="D59" s="146">
        <v>0</v>
      </c>
      <c r="E59" s="146">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4" t="s">
        <v>2074</v>
      </c>
      <c r="B60" s="108" t="s">
        <v>2075</v>
      </c>
      <c r="C60" s="145" t="s">
        <v>2074</v>
      </c>
      <c r="D60" s="146">
        <v>0</v>
      </c>
      <c r="E60" s="146">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4" t="s">
        <v>2076</v>
      </c>
      <c r="B61" s="108" t="s">
        <v>2077</v>
      </c>
      <c r="C61" s="145" t="s">
        <v>2076</v>
      </c>
      <c r="D61" s="146">
        <v>0</v>
      </c>
      <c r="E61" s="146">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4" t="s">
        <v>2078</v>
      </c>
      <c r="B62" s="108" t="s">
        <v>2079</v>
      </c>
      <c r="C62" s="145" t="s">
        <v>2078</v>
      </c>
      <c r="D62" s="146">
        <v>0</v>
      </c>
      <c r="E62" s="146">
        <v>0</v>
      </c>
      <c r="F62" s="147" t="str">
        <f t="shared" si="1"/>
        <v>-</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4" t="s">
        <v>2080</v>
      </c>
      <c r="B63" s="108" t="s">
        <v>2081</v>
      </c>
      <c r="C63" s="145" t="s">
        <v>2080</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4" t="s">
        <v>2082</v>
      </c>
      <c r="B64" s="108" t="s">
        <v>2083</v>
      </c>
      <c r="C64" s="145" t="s">
        <v>2082</v>
      </c>
      <c r="D64" s="146">
        <v>0</v>
      </c>
      <c r="E64" s="146">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4" t="s">
        <v>2084</v>
      </c>
      <c r="B65" s="108" t="s">
        <v>2085</v>
      </c>
      <c r="C65" s="145" t="s">
        <v>2084</v>
      </c>
      <c r="D65" s="146">
        <v>0</v>
      </c>
      <c r="E65" s="146">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4" t="s">
        <v>2086</v>
      </c>
      <c r="B66" s="108" t="s">
        <v>2087</v>
      </c>
      <c r="C66" s="145" t="s">
        <v>2086</v>
      </c>
      <c r="D66" s="146">
        <v>0</v>
      </c>
      <c r="E66" s="146">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4" t="s">
        <v>2088</v>
      </c>
      <c r="B67" s="108" t="s">
        <v>2089</v>
      </c>
      <c r="C67" s="145" t="s">
        <v>2088</v>
      </c>
      <c r="D67" s="146">
        <v>0</v>
      </c>
      <c r="E67" s="146">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4" t="s">
        <v>2090</v>
      </c>
      <c r="B68" s="108" t="s">
        <v>2091</v>
      </c>
      <c r="C68" s="145" t="s">
        <v>2090</v>
      </c>
      <c r="D68" s="164">
        <f>D69+D78+D87+D118+D134+D146+D164+D170</f>
        <v>400442.31000000006</v>
      </c>
      <c r="E68" s="164">
        <f>E69+E78+E87+E118+E134+E146+E164+E170</f>
        <v>1351165.7499999998</v>
      </c>
      <c r="F68" s="147">
        <f t="shared" si="1"/>
        <v>337.41832874752913</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4" t="s">
        <v>1294</v>
      </c>
      <c r="B69" s="108" t="s">
        <v>2092</v>
      </c>
      <c r="C69" s="145" t="s">
        <v>1294</v>
      </c>
      <c r="D69" s="164">
        <f>+D70+D75+D76+D77</f>
        <v>91978.63</v>
      </c>
      <c r="E69" s="164">
        <f>+E70+E75+E76+E77</f>
        <v>847105.86</v>
      </c>
      <c r="F69" s="147">
        <f t="shared" si="1"/>
        <v>920.98116703847404</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4" t="s">
        <v>2093</v>
      </c>
      <c r="B70" s="108" t="s">
        <v>2094</v>
      </c>
      <c r="C70" s="145" t="s">
        <v>2093</v>
      </c>
      <c r="D70" s="164">
        <f>SUM(D71:D74)</f>
        <v>91978.63</v>
      </c>
      <c r="E70" s="164">
        <f>SUM(E71:E74)</f>
        <v>847105.86</v>
      </c>
      <c r="F70" s="147">
        <f t="shared" ref="F70:F101" si="2">IF(D70&gt;0,IF(E70/D70&gt;=100,"&gt;&gt;100",E70/D70*100),"-")</f>
        <v>920.98116703847404</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4" t="s">
        <v>2095</v>
      </c>
      <c r="B71" s="108" t="s">
        <v>2096</v>
      </c>
      <c r="C71" s="145" t="s">
        <v>2095</v>
      </c>
      <c r="D71" s="146">
        <v>0</v>
      </c>
      <c r="E71" s="146">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4" t="s">
        <v>2097</v>
      </c>
      <c r="B72" s="108" t="s">
        <v>2098</v>
      </c>
      <c r="C72" s="145" t="s">
        <v>2097</v>
      </c>
      <c r="D72" s="146">
        <v>91978.63</v>
      </c>
      <c r="E72" s="146">
        <v>847105.86</v>
      </c>
      <c r="F72" s="147">
        <f t="shared" si="2"/>
        <v>920.98116703847404</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4" t="s">
        <v>2099</v>
      </c>
      <c r="B73" s="108" t="s">
        <v>2100</v>
      </c>
      <c r="C73" s="145" t="s">
        <v>2099</v>
      </c>
      <c r="D73" s="146">
        <v>0</v>
      </c>
      <c r="E73" s="146">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4" t="s">
        <v>2101</v>
      </c>
      <c r="B74" s="108" t="s">
        <v>2102</v>
      </c>
      <c r="C74" s="145" t="s">
        <v>2101</v>
      </c>
      <c r="D74" s="146">
        <v>0</v>
      </c>
      <c r="E74" s="146">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4" t="s">
        <v>2103</v>
      </c>
      <c r="B75" s="108" t="s">
        <v>2104</v>
      </c>
      <c r="C75" s="145" t="s">
        <v>2103</v>
      </c>
      <c r="D75" s="146">
        <v>0</v>
      </c>
      <c r="E75" s="146">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4" t="s">
        <v>2105</v>
      </c>
      <c r="B76" s="108" t="s">
        <v>2106</v>
      </c>
      <c r="C76" s="145" t="s">
        <v>2105</v>
      </c>
      <c r="D76" s="146">
        <v>0</v>
      </c>
      <c r="E76" s="146">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4" t="s">
        <v>2107</v>
      </c>
      <c r="B77" s="108" t="s">
        <v>2108</v>
      </c>
      <c r="C77" s="145" t="s">
        <v>2107</v>
      </c>
      <c r="D77" s="146">
        <v>0</v>
      </c>
      <c r="E77" s="146">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4" t="s">
        <v>2109</v>
      </c>
      <c r="B78" s="108" t="s">
        <v>2110</v>
      </c>
      <c r="C78" s="145" t="s">
        <v>2109</v>
      </c>
      <c r="D78" s="164">
        <f>D79+SUM(D82:D84)-D85+D86</f>
        <v>0</v>
      </c>
      <c r="E78" s="164">
        <f>E79+SUM(E82:E84)-E85+E86</f>
        <v>0</v>
      </c>
      <c r="F78" s="147" t="str">
        <f t="shared" si="2"/>
        <v>-</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4" t="s">
        <v>2111</v>
      </c>
      <c r="B79" s="108" t="s">
        <v>2112</v>
      </c>
      <c r="C79" s="145" t="s">
        <v>2111</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4" t="s">
        <v>2113</v>
      </c>
      <c r="B80" s="108" t="s">
        <v>2114</v>
      </c>
      <c r="C80" s="145" t="s">
        <v>2113</v>
      </c>
      <c r="D80" s="146">
        <v>0</v>
      </c>
      <c r="E80" s="146">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4" t="s">
        <v>2115</v>
      </c>
      <c r="B81" s="108" t="s">
        <v>2116</v>
      </c>
      <c r="C81" s="145" t="s">
        <v>2115</v>
      </c>
      <c r="D81" s="146">
        <v>0</v>
      </c>
      <c r="E81" s="146">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4" t="s">
        <v>2117</v>
      </c>
      <c r="B82" s="108" t="s">
        <v>2118</v>
      </c>
      <c r="C82" s="145" t="s">
        <v>2117</v>
      </c>
      <c r="D82" s="146">
        <v>0</v>
      </c>
      <c r="E82" s="146">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4" t="s">
        <v>2119</v>
      </c>
      <c r="B83" s="108" t="s">
        <v>2120</v>
      </c>
      <c r="C83" s="145" t="s">
        <v>2119</v>
      </c>
      <c r="D83" s="146">
        <v>0</v>
      </c>
      <c r="E83" s="146">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4" t="s">
        <v>2121</v>
      </c>
      <c r="B84" s="108" t="s">
        <v>2122</v>
      </c>
      <c r="C84" s="145" t="s">
        <v>2121</v>
      </c>
      <c r="D84" s="146">
        <v>0</v>
      </c>
      <c r="E84" s="146">
        <v>0</v>
      </c>
      <c r="F84" s="147" t="str">
        <f t="shared" si="2"/>
        <v>-</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4" t="s">
        <v>2123</v>
      </c>
      <c r="B85" s="108" t="s">
        <v>2124</v>
      </c>
      <c r="C85" s="145" t="s">
        <v>2123</v>
      </c>
      <c r="D85" s="146">
        <v>0</v>
      </c>
      <c r="E85" s="146">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4" t="s">
        <v>2125</v>
      </c>
      <c r="B86" s="108" t="s">
        <v>2126</v>
      </c>
      <c r="C86" s="145" t="s">
        <v>2125</v>
      </c>
      <c r="D86" s="146">
        <v>0</v>
      </c>
      <c r="E86" s="146">
        <v>0</v>
      </c>
      <c r="F86" s="147" t="str">
        <f t="shared" si="2"/>
        <v>-</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4" t="s">
        <v>2127</v>
      </c>
      <c r="B87" s="108" t="s">
        <v>2128</v>
      </c>
      <c r="C87" s="145" t="s">
        <v>2127</v>
      </c>
      <c r="D87" s="164">
        <f>D88+D106-D117</f>
        <v>0</v>
      </c>
      <c r="E87" s="16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4"/>
      <c r="B88" s="108" t="s">
        <v>2129</v>
      </c>
      <c r="C88" s="145" t="s">
        <v>2130</v>
      </c>
      <c r="D88" s="164">
        <f>SUM(D89:D105)</f>
        <v>0</v>
      </c>
      <c r="E88" s="16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4" t="s">
        <v>2131</v>
      </c>
      <c r="B89" s="108" t="s">
        <v>2132</v>
      </c>
      <c r="C89" s="145" t="s">
        <v>2131</v>
      </c>
      <c r="D89" s="146">
        <v>0</v>
      </c>
      <c r="E89" s="146">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4" t="s">
        <v>2133</v>
      </c>
      <c r="B90" s="108" t="s">
        <v>2134</v>
      </c>
      <c r="C90" s="145" t="s">
        <v>2133</v>
      </c>
      <c r="D90" s="146">
        <v>0</v>
      </c>
      <c r="E90" s="146">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4" t="s">
        <v>2135</v>
      </c>
      <c r="B91" s="108" t="s">
        <v>2136</v>
      </c>
      <c r="C91" s="145" t="s">
        <v>2135</v>
      </c>
      <c r="D91" s="146">
        <v>0</v>
      </c>
      <c r="E91" s="146">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4" t="s">
        <v>2137</v>
      </c>
      <c r="B92" s="108" t="s">
        <v>2138</v>
      </c>
      <c r="C92" s="145" t="s">
        <v>2137</v>
      </c>
      <c r="D92" s="146">
        <v>0</v>
      </c>
      <c r="E92" s="146">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4" t="s">
        <v>2139</v>
      </c>
      <c r="B93" s="108" t="s">
        <v>2140</v>
      </c>
      <c r="C93" s="145" t="s">
        <v>2139</v>
      </c>
      <c r="D93" s="146">
        <v>0</v>
      </c>
      <c r="E93" s="146">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4" t="s">
        <v>2141</v>
      </c>
      <c r="B94" s="108" t="s">
        <v>2142</v>
      </c>
      <c r="C94" s="145" t="s">
        <v>2141</v>
      </c>
      <c r="D94" s="146">
        <v>0</v>
      </c>
      <c r="E94" s="146">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4" t="s">
        <v>2143</v>
      </c>
      <c r="B95" s="108" t="s">
        <v>2144</v>
      </c>
      <c r="C95" s="145" t="s">
        <v>2143</v>
      </c>
      <c r="D95" s="146">
        <v>0</v>
      </c>
      <c r="E95" s="146">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4" t="s">
        <v>2145</v>
      </c>
      <c r="B96" s="108" t="s">
        <v>2146</v>
      </c>
      <c r="C96" s="145" t="s">
        <v>2145</v>
      </c>
      <c r="D96" s="146">
        <v>0</v>
      </c>
      <c r="E96" s="146">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4" t="s">
        <v>2147</v>
      </c>
      <c r="B97" s="108" t="s">
        <v>2148</v>
      </c>
      <c r="C97" s="145" t="s">
        <v>2147</v>
      </c>
      <c r="D97" s="146">
        <v>0</v>
      </c>
      <c r="E97" s="146">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4" t="s">
        <v>2149</v>
      </c>
      <c r="B98" s="108" t="s">
        <v>2150</v>
      </c>
      <c r="C98" s="145" t="s">
        <v>2149</v>
      </c>
      <c r="D98" s="146">
        <v>0</v>
      </c>
      <c r="E98" s="146">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4" t="s">
        <v>2151</v>
      </c>
      <c r="B99" s="108" t="s">
        <v>2152</v>
      </c>
      <c r="C99" s="145" t="s">
        <v>2151</v>
      </c>
      <c r="D99" s="146">
        <v>0</v>
      </c>
      <c r="E99" s="146">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4" t="s">
        <v>2153</v>
      </c>
      <c r="B100" s="108" t="s">
        <v>2154</v>
      </c>
      <c r="C100" s="145" t="s">
        <v>2153</v>
      </c>
      <c r="D100" s="146">
        <v>0</v>
      </c>
      <c r="E100" s="146">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4" t="s">
        <v>2155</v>
      </c>
      <c r="B101" s="108" t="s">
        <v>2156</v>
      </c>
      <c r="C101" s="145" t="s">
        <v>2155</v>
      </c>
      <c r="D101" s="146">
        <v>0</v>
      </c>
      <c r="E101" s="146">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4" t="s">
        <v>2157</v>
      </c>
      <c r="B102" s="108" t="s">
        <v>2158</v>
      </c>
      <c r="C102" s="145" t="s">
        <v>2157</v>
      </c>
      <c r="D102" s="146">
        <v>0</v>
      </c>
      <c r="E102" s="146">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4" t="s">
        <v>2159</v>
      </c>
      <c r="B103" s="108" t="s">
        <v>2160</v>
      </c>
      <c r="C103" s="145" t="s">
        <v>2159</v>
      </c>
      <c r="D103" s="146">
        <v>0</v>
      </c>
      <c r="E103" s="146">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4" t="s">
        <v>2161</v>
      </c>
      <c r="B104" s="108" t="s">
        <v>2162</v>
      </c>
      <c r="C104" s="145" t="s">
        <v>2161</v>
      </c>
      <c r="D104" s="146">
        <v>0</v>
      </c>
      <c r="E104" s="146">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4" t="s">
        <v>2163</v>
      </c>
      <c r="B105" s="108" t="s">
        <v>2164</v>
      </c>
      <c r="C105" s="145" t="s">
        <v>2163</v>
      </c>
      <c r="D105" s="146">
        <v>0</v>
      </c>
      <c r="E105" s="146">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4"/>
      <c r="B106" s="108" t="s">
        <v>2165</v>
      </c>
      <c r="C106" s="145" t="s">
        <v>2166</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4" t="s">
        <v>2167</v>
      </c>
      <c r="B107" s="108" t="s">
        <v>2168</v>
      </c>
      <c r="C107" s="145" t="s">
        <v>2167</v>
      </c>
      <c r="D107" s="146">
        <v>0</v>
      </c>
      <c r="E107" s="146">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4" t="s">
        <v>2169</v>
      </c>
      <c r="B108" s="108" t="s">
        <v>2170</v>
      </c>
      <c r="C108" s="145" t="s">
        <v>2169</v>
      </c>
      <c r="D108" s="146">
        <v>0</v>
      </c>
      <c r="E108" s="146">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4" t="s">
        <v>2171</v>
      </c>
      <c r="B109" s="108" t="s">
        <v>2172</v>
      </c>
      <c r="C109" s="145" t="s">
        <v>2171</v>
      </c>
      <c r="D109" s="146">
        <v>0</v>
      </c>
      <c r="E109" s="146">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4" t="s">
        <v>2173</v>
      </c>
      <c r="B110" s="108" t="s">
        <v>2174</v>
      </c>
      <c r="C110" s="145" t="s">
        <v>2173</v>
      </c>
      <c r="D110" s="146">
        <v>0</v>
      </c>
      <c r="E110" s="146">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4" t="s">
        <v>2175</v>
      </c>
      <c r="B111" s="108" t="s">
        <v>2176</v>
      </c>
      <c r="C111" s="145" t="s">
        <v>2175</v>
      </c>
      <c r="D111" s="146">
        <v>0</v>
      </c>
      <c r="E111" s="146">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4" t="s">
        <v>2177</v>
      </c>
      <c r="B112" s="108" t="s">
        <v>2178</v>
      </c>
      <c r="C112" s="145" t="s">
        <v>2177</v>
      </c>
      <c r="D112" s="146">
        <v>0</v>
      </c>
      <c r="E112" s="146">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4" t="s">
        <v>2179</v>
      </c>
      <c r="B113" s="108" t="s">
        <v>2180</v>
      </c>
      <c r="C113" s="145" t="s">
        <v>2179</v>
      </c>
      <c r="D113" s="146">
        <v>0</v>
      </c>
      <c r="E113" s="146">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4" t="s">
        <v>2181</v>
      </c>
      <c r="B114" s="108" t="s">
        <v>2182</v>
      </c>
      <c r="C114" s="145" t="s">
        <v>2181</v>
      </c>
      <c r="D114" s="146">
        <v>0</v>
      </c>
      <c r="E114" s="146">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4" t="s">
        <v>2183</v>
      </c>
      <c r="B115" s="108" t="s">
        <v>2184</v>
      </c>
      <c r="C115" s="145" t="s">
        <v>2183</v>
      </c>
      <c r="D115" s="146">
        <v>0</v>
      </c>
      <c r="E115" s="146">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4" t="s">
        <v>2185</v>
      </c>
      <c r="B116" s="108" t="s">
        <v>2186</v>
      </c>
      <c r="C116" s="145" t="s">
        <v>2185</v>
      </c>
      <c r="D116" s="146">
        <v>0</v>
      </c>
      <c r="E116" s="146">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4" t="s">
        <v>2187</v>
      </c>
      <c r="B117" s="108" t="s">
        <v>2188</v>
      </c>
      <c r="C117" s="145" t="s">
        <v>2187</v>
      </c>
      <c r="D117" s="146">
        <v>0</v>
      </c>
      <c r="E117" s="146">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4" t="s">
        <v>2189</v>
      </c>
      <c r="B118" s="108" t="s">
        <v>2190</v>
      </c>
      <c r="C118" s="145" t="s">
        <v>2189</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4"/>
      <c r="B119" s="108" t="s">
        <v>2191</v>
      </c>
      <c r="C119" s="145" t="s">
        <v>2192</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4" t="s">
        <v>2193</v>
      </c>
      <c r="B120" s="108" t="s">
        <v>2194</v>
      </c>
      <c r="C120" s="145" t="s">
        <v>2193</v>
      </c>
      <c r="D120" s="146">
        <v>0</v>
      </c>
      <c r="E120" s="146">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4" t="s">
        <v>2195</v>
      </c>
      <c r="B121" s="108" t="s">
        <v>2196</v>
      </c>
      <c r="C121" s="145" t="s">
        <v>2195</v>
      </c>
      <c r="D121" s="146">
        <v>0</v>
      </c>
      <c r="E121" s="146">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4" t="s">
        <v>2197</v>
      </c>
      <c r="B122" s="108" t="s">
        <v>2198</v>
      </c>
      <c r="C122" s="145" t="s">
        <v>2197</v>
      </c>
      <c r="D122" s="146">
        <v>0</v>
      </c>
      <c r="E122" s="146">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4" t="s">
        <v>2199</v>
      </c>
      <c r="B123" s="108" t="s">
        <v>2200</v>
      </c>
      <c r="C123" s="145" t="s">
        <v>2199</v>
      </c>
      <c r="D123" s="146">
        <v>0</v>
      </c>
      <c r="E123" s="146">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4" t="s">
        <v>2201</v>
      </c>
      <c r="B124" s="108" t="s">
        <v>2202</v>
      </c>
      <c r="C124" s="145" t="s">
        <v>2201</v>
      </c>
      <c r="D124" s="146">
        <v>0</v>
      </c>
      <c r="E124" s="146">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4" t="s">
        <v>2203</v>
      </c>
      <c r="B125" s="108" t="s">
        <v>2204</v>
      </c>
      <c r="C125" s="145" t="s">
        <v>2203</v>
      </c>
      <c r="D125" s="146">
        <v>0</v>
      </c>
      <c r="E125" s="146">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4"/>
      <c r="B126" s="108" t="s">
        <v>2205</v>
      </c>
      <c r="C126" s="145" t="s">
        <v>2206</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4" t="s">
        <v>2207</v>
      </c>
      <c r="B127" s="108" t="s">
        <v>2194</v>
      </c>
      <c r="C127" s="145" t="s">
        <v>2207</v>
      </c>
      <c r="D127" s="146">
        <v>0</v>
      </c>
      <c r="E127" s="146">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4" t="s">
        <v>2208</v>
      </c>
      <c r="B128" s="108" t="s">
        <v>2196</v>
      </c>
      <c r="C128" s="145" t="s">
        <v>2208</v>
      </c>
      <c r="D128" s="146">
        <v>0</v>
      </c>
      <c r="E128" s="146">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4" t="s">
        <v>2209</v>
      </c>
      <c r="B129" s="108" t="s">
        <v>2198</v>
      </c>
      <c r="C129" s="145" t="s">
        <v>2209</v>
      </c>
      <c r="D129" s="146">
        <v>0</v>
      </c>
      <c r="E129" s="146">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4" t="s">
        <v>2210</v>
      </c>
      <c r="B130" s="108" t="s">
        <v>2200</v>
      </c>
      <c r="C130" s="145" t="s">
        <v>2210</v>
      </c>
      <c r="D130" s="146">
        <v>0</v>
      </c>
      <c r="E130" s="146">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4" t="s">
        <v>2211</v>
      </c>
      <c r="B131" s="108" t="s">
        <v>2202</v>
      </c>
      <c r="C131" s="145" t="s">
        <v>2211</v>
      </c>
      <c r="D131" s="146">
        <v>0</v>
      </c>
      <c r="E131" s="146">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4" t="s">
        <v>2212</v>
      </c>
      <c r="B132" s="108" t="s">
        <v>2204</v>
      </c>
      <c r="C132" s="145" t="s">
        <v>2212</v>
      </c>
      <c r="D132" s="146">
        <v>0</v>
      </c>
      <c r="E132" s="146">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4" t="s">
        <v>2213</v>
      </c>
      <c r="B133" s="108" t="s">
        <v>2214</v>
      </c>
      <c r="C133" s="145" t="s">
        <v>2213</v>
      </c>
      <c r="D133" s="146">
        <v>0</v>
      </c>
      <c r="E133" s="146">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4" t="s">
        <v>2215</v>
      </c>
      <c r="B134" s="108" t="s">
        <v>2216</v>
      </c>
      <c r="C134" s="145" t="s">
        <v>2215</v>
      </c>
      <c r="D134" s="164">
        <f>D135+D142-D145</f>
        <v>153303.21</v>
      </c>
      <c r="E134" s="164">
        <f>E135+E142-E145</f>
        <v>153303.21</v>
      </c>
      <c r="F134" s="147">
        <f t="shared" ref="F134:F165" si="4">IF(D134&gt;0,IF(E134/D134&gt;=100,"&gt;&gt;100",E134/D134*100),"-")</f>
        <v>100</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4"/>
      <c r="B135" s="108" t="s">
        <v>2217</v>
      </c>
      <c r="C135" s="145" t="s">
        <v>2218</v>
      </c>
      <c r="D135" s="164">
        <f>SUM(D136:D141)</f>
        <v>153303.21</v>
      </c>
      <c r="E135" s="164">
        <f>SUM(E136:E141)</f>
        <v>153303.21</v>
      </c>
      <c r="F135" s="147">
        <f t="shared" si="4"/>
        <v>100</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4" t="s">
        <v>2219</v>
      </c>
      <c r="B136" s="108" t="s">
        <v>955</v>
      </c>
      <c r="C136" s="145" t="s">
        <v>2219</v>
      </c>
      <c r="D136" s="146">
        <v>0</v>
      </c>
      <c r="E136" s="146">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4" t="s">
        <v>2220</v>
      </c>
      <c r="B137" s="108" t="s">
        <v>957</v>
      </c>
      <c r="C137" s="145" t="s">
        <v>2220</v>
      </c>
      <c r="D137" s="146">
        <v>0</v>
      </c>
      <c r="E137" s="146">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4" t="s">
        <v>2221</v>
      </c>
      <c r="B138" s="108" t="s">
        <v>959</v>
      </c>
      <c r="C138" s="145" t="s">
        <v>2221</v>
      </c>
      <c r="D138" s="146">
        <v>0</v>
      </c>
      <c r="E138" s="146">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4" t="s">
        <v>2222</v>
      </c>
      <c r="B139" s="108" t="s">
        <v>1171</v>
      </c>
      <c r="C139" s="145" t="s">
        <v>2222</v>
      </c>
      <c r="D139" s="146">
        <v>153303.21</v>
      </c>
      <c r="E139" s="146">
        <v>153303.21</v>
      </c>
      <c r="F139" s="147">
        <f t="shared" si="4"/>
        <v>100</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4" t="s">
        <v>2223</v>
      </c>
      <c r="B140" s="109" t="s">
        <v>1175</v>
      </c>
      <c r="C140" s="145" t="s">
        <v>2223</v>
      </c>
      <c r="D140" s="146">
        <v>0</v>
      </c>
      <c r="E140" s="146">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4" t="s">
        <v>2224</v>
      </c>
      <c r="B141" s="108" t="s">
        <v>1181</v>
      </c>
      <c r="C141" s="145" t="s">
        <v>2224</v>
      </c>
      <c r="D141" s="146">
        <v>0</v>
      </c>
      <c r="E141" s="146">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4"/>
      <c r="B142" s="108" t="s">
        <v>2225</v>
      </c>
      <c r="C142" s="145" t="s">
        <v>2226</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4" t="s">
        <v>2227</v>
      </c>
      <c r="B143" s="108" t="s">
        <v>1177</v>
      </c>
      <c r="C143" s="145" t="s">
        <v>2227</v>
      </c>
      <c r="D143" s="146">
        <v>0</v>
      </c>
      <c r="E143" s="146">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4" t="s">
        <v>2228</v>
      </c>
      <c r="B144" s="108" t="s">
        <v>973</v>
      </c>
      <c r="C144" s="145" t="s">
        <v>2228</v>
      </c>
      <c r="D144" s="146">
        <v>0</v>
      </c>
      <c r="E144" s="146">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4" t="s">
        <v>2229</v>
      </c>
      <c r="B145" s="108" t="s">
        <v>2230</v>
      </c>
      <c r="C145" s="145" t="s">
        <v>2229</v>
      </c>
      <c r="D145" s="146">
        <v>0</v>
      </c>
      <c r="E145" s="146">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4" t="s">
        <v>2231</v>
      </c>
      <c r="B146" s="108" t="s">
        <v>2232</v>
      </c>
      <c r="C146" s="145" t="s">
        <v>2231</v>
      </c>
      <c r="D146" s="164">
        <f>SUM(D147:D149)+SUM(D158:D162)-D163</f>
        <v>153209.44</v>
      </c>
      <c r="E146" s="164">
        <f>SUM(E147:E149)+SUM(E158:E162)-E163</f>
        <v>350544.27999999997</v>
      </c>
      <c r="F146" s="147">
        <f t="shared" si="4"/>
        <v>228.80070575285697</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4" t="s">
        <v>2233</v>
      </c>
      <c r="B147" s="108" t="s">
        <v>2234</v>
      </c>
      <c r="C147" s="145" t="s">
        <v>2233</v>
      </c>
      <c r="D147" s="146">
        <v>19807.3</v>
      </c>
      <c r="E147" s="146">
        <v>16752.04</v>
      </c>
      <c r="F147" s="147">
        <f t="shared" si="4"/>
        <v>84.575080904515005</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4" t="s">
        <v>2235</v>
      </c>
      <c r="B148" s="108" t="s">
        <v>2236</v>
      </c>
      <c r="C148" s="145" t="s">
        <v>2235</v>
      </c>
      <c r="D148" s="146">
        <v>0</v>
      </c>
      <c r="E148" s="146">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4" t="s">
        <v>2237</v>
      </c>
      <c r="B149" s="108" t="s">
        <v>2238</v>
      </c>
      <c r="C149" s="145" t="s">
        <v>2237</v>
      </c>
      <c r="D149" s="164">
        <f>SUM(D150:D157)</f>
        <v>0</v>
      </c>
      <c r="E149" s="16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4" t="s">
        <v>2239</v>
      </c>
      <c r="B150" s="108" t="s">
        <v>2240</v>
      </c>
      <c r="C150" s="145" t="s">
        <v>2239</v>
      </c>
      <c r="D150" s="146">
        <v>0</v>
      </c>
      <c r="E150" s="146">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4" t="s">
        <v>2241</v>
      </c>
      <c r="B151" s="108" t="s">
        <v>2242</v>
      </c>
      <c r="C151" s="145" t="s">
        <v>2241</v>
      </c>
      <c r="D151" s="146">
        <v>0</v>
      </c>
      <c r="E151" s="146">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4" t="s">
        <v>2243</v>
      </c>
      <c r="B152" s="108" t="s">
        <v>2244</v>
      </c>
      <c r="C152" s="145" t="s">
        <v>2243</v>
      </c>
      <c r="D152" s="146">
        <v>0</v>
      </c>
      <c r="E152" s="146">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4" t="s">
        <v>2245</v>
      </c>
      <c r="B153" s="108" t="s">
        <v>2246</v>
      </c>
      <c r="C153" s="145" t="s">
        <v>2245</v>
      </c>
      <c r="D153" s="146">
        <v>0</v>
      </c>
      <c r="E153" s="146">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4" t="s">
        <v>2247</v>
      </c>
      <c r="B154" s="108" t="s">
        <v>2248</v>
      </c>
      <c r="C154" s="145" t="s">
        <v>2247</v>
      </c>
      <c r="D154" s="146">
        <v>0</v>
      </c>
      <c r="E154" s="146">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4" t="s">
        <v>2249</v>
      </c>
      <c r="B155" s="108" t="s">
        <v>2250</v>
      </c>
      <c r="C155" s="145" t="s">
        <v>2249</v>
      </c>
      <c r="D155" s="146">
        <v>0</v>
      </c>
      <c r="E155" s="146">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4" t="s">
        <v>2251</v>
      </c>
      <c r="B156" s="108" t="s">
        <v>2252</v>
      </c>
      <c r="C156" s="145" t="s">
        <v>2251</v>
      </c>
      <c r="D156" s="146">
        <v>0</v>
      </c>
      <c r="E156" s="146">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4" t="s">
        <v>2253</v>
      </c>
      <c r="B157" s="108" t="s">
        <v>2254</v>
      </c>
      <c r="C157" s="145" t="s">
        <v>2253</v>
      </c>
      <c r="D157" s="146">
        <v>0</v>
      </c>
      <c r="E157" s="146">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4" t="s">
        <v>2255</v>
      </c>
      <c r="B158" s="108" t="s">
        <v>2256</v>
      </c>
      <c r="C158" s="145" t="s">
        <v>2255</v>
      </c>
      <c r="D158" s="146">
        <v>1425.05</v>
      </c>
      <c r="E158" s="146">
        <v>1910.91</v>
      </c>
      <c r="F158" s="147">
        <f t="shared" si="4"/>
        <v>134.09424230728749</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4" t="s">
        <v>2257</v>
      </c>
      <c r="B159" s="109" t="s">
        <v>2258</v>
      </c>
      <c r="C159" s="145" t="s">
        <v>2257</v>
      </c>
      <c r="D159" s="146">
        <v>125511.3</v>
      </c>
      <c r="E159" s="146">
        <v>327322.3</v>
      </c>
      <c r="F159" s="147">
        <f t="shared" si="4"/>
        <v>260.79110008421549</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4" t="s">
        <v>2259</v>
      </c>
      <c r="B160" s="108" t="s">
        <v>2260</v>
      </c>
      <c r="C160" s="145" t="s">
        <v>2259</v>
      </c>
      <c r="D160" s="146">
        <v>6465.79</v>
      </c>
      <c r="E160" s="146">
        <v>4559.03</v>
      </c>
      <c r="F160" s="147">
        <f t="shared" si="4"/>
        <v>70.510022750506891</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4" t="s">
        <v>2261</v>
      </c>
      <c r="B161" s="108" t="s">
        <v>2262</v>
      </c>
      <c r="C161" s="145" t="s">
        <v>2261</v>
      </c>
      <c r="D161" s="146">
        <v>0</v>
      </c>
      <c r="E161" s="146">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4" t="s">
        <v>2263</v>
      </c>
      <c r="B162" s="108" t="s">
        <v>2264</v>
      </c>
      <c r="C162" s="145" t="s">
        <v>2263</v>
      </c>
      <c r="D162" s="146">
        <v>0</v>
      </c>
      <c r="E162" s="146">
        <v>0</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4" t="s">
        <v>2265</v>
      </c>
      <c r="B163" s="108" t="s">
        <v>2266</v>
      </c>
      <c r="C163" s="145" t="s">
        <v>2265</v>
      </c>
      <c r="D163" s="146"/>
      <c r="E163" s="146"/>
      <c r="F163" s="147" t="str">
        <f t="shared" si="4"/>
        <v>-</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4" t="s">
        <v>2267</v>
      </c>
      <c r="B164" s="108" t="s">
        <v>2268</v>
      </c>
      <c r="C164" s="145" t="s">
        <v>2267</v>
      </c>
      <c r="D164" s="164">
        <f>SUM(D165:D168)-D169</f>
        <v>1951.03</v>
      </c>
      <c r="E164" s="164">
        <f>SUM(E165:E168)-E169</f>
        <v>212.4</v>
      </c>
      <c r="F164" s="147">
        <f t="shared" si="4"/>
        <v>10.886557356883287</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4" t="s">
        <v>2269</v>
      </c>
      <c r="B165" s="108" t="s">
        <v>2270</v>
      </c>
      <c r="C165" s="145" t="s">
        <v>2269</v>
      </c>
      <c r="D165" s="146">
        <v>0</v>
      </c>
      <c r="E165" s="146">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4" t="s">
        <v>2271</v>
      </c>
      <c r="B166" s="108" t="s">
        <v>2272</v>
      </c>
      <c r="C166" s="145" t="s">
        <v>2271</v>
      </c>
      <c r="D166" s="146">
        <v>1951.03</v>
      </c>
      <c r="E166" s="146">
        <v>212.4</v>
      </c>
      <c r="F166" s="147">
        <f t="shared" ref="F166:F173" si="5">IF(D166&gt;0,IF(E166/D166&gt;=100,"&gt;&gt;100",E166/D166*100),"-")</f>
        <v>10.886557356883287</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4" t="s">
        <v>2273</v>
      </c>
      <c r="B167" s="108" t="s">
        <v>2274</v>
      </c>
      <c r="C167" s="145" t="s">
        <v>2273</v>
      </c>
      <c r="D167" s="146">
        <v>0</v>
      </c>
      <c r="E167" s="146">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4" t="s">
        <v>2275</v>
      </c>
      <c r="B168" s="108" t="s">
        <v>2276</v>
      </c>
      <c r="C168" s="145" t="s">
        <v>2275</v>
      </c>
      <c r="D168" s="146">
        <v>0</v>
      </c>
      <c r="E168" s="146">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4" t="s">
        <v>2277</v>
      </c>
      <c r="B169" s="108" t="s">
        <v>2278</v>
      </c>
      <c r="C169" s="145" t="s">
        <v>2277</v>
      </c>
      <c r="D169" s="146">
        <v>0</v>
      </c>
      <c r="E169" s="146">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4" t="s">
        <v>1291</v>
      </c>
      <c r="B170" s="108" t="s">
        <v>2279</v>
      </c>
      <c r="C170" s="145" t="s">
        <v>1291</v>
      </c>
      <c r="D170" s="164">
        <f>SUM(D171:D173)</f>
        <v>0</v>
      </c>
      <c r="E170" s="164">
        <f>SUM(E171:E173)</f>
        <v>0</v>
      </c>
      <c r="F170" s="147" t="str">
        <f t="shared" si="5"/>
        <v>-</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4" t="s">
        <v>2280</v>
      </c>
      <c r="B171" s="108" t="s">
        <v>2281</v>
      </c>
      <c r="C171" s="145" t="s">
        <v>2280</v>
      </c>
      <c r="D171" s="146">
        <v>0</v>
      </c>
      <c r="E171" s="146">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4" t="s">
        <v>2282</v>
      </c>
      <c r="B172" s="108" t="s">
        <v>2283</v>
      </c>
      <c r="C172" s="145" t="s">
        <v>2282</v>
      </c>
      <c r="D172" s="146">
        <v>0</v>
      </c>
      <c r="E172" s="146">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4" t="s">
        <v>2284</v>
      </c>
      <c r="B173" s="108" t="s">
        <v>2285</v>
      </c>
      <c r="C173" s="145" t="s">
        <v>2284</v>
      </c>
      <c r="D173" s="146">
        <v>0</v>
      </c>
      <c r="E173" s="146">
        <v>0</v>
      </c>
      <c r="F173" s="147" t="str">
        <f t="shared" si="5"/>
        <v>-</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2286</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4"/>
      <c r="B175" s="108" t="s">
        <v>2287</v>
      </c>
      <c r="C175" s="145" t="s">
        <v>2288</v>
      </c>
      <c r="D175" s="164">
        <f>D176+D237</f>
        <v>2538158.66</v>
      </c>
      <c r="E175" s="164">
        <f>E176+E237</f>
        <v>3444914.7300000004</v>
      </c>
      <c r="F175" s="147">
        <f t="shared" ref="F175:F206" si="6">IF(D175&gt;0,IF(E175/D175&gt;=100,"&gt;&gt;100",E175/D175*100),"-")</f>
        <v>135.72495621688205</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4" t="s">
        <v>2289</v>
      </c>
      <c r="B176" s="108" t="s">
        <v>2290</v>
      </c>
      <c r="C176" s="145" t="s">
        <v>2289</v>
      </c>
      <c r="D176" s="164">
        <f>D177+D189+D190+D206+D234</f>
        <v>65437.72</v>
      </c>
      <c r="E176" s="164">
        <f>E177+E189+E190+E206+E234</f>
        <v>118364.93000000001</v>
      </c>
      <c r="F176" s="147">
        <f t="shared" si="6"/>
        <v>180.8818063954551</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4" t="s">
        <v>2291</v>
      </c>
      <c r="B177" s="108" t="s">
        <v>2292</v>
      </c>
      <c r="C177" s="145" t="s">
        <v>2291</v>
      </c>
      <c r="D177" s="164">
        <f>SUM(D178:D180)+SUM(D184:D188)</f>
        <v>58497.649999999994</v>
      </c>
      <c r="E177" s="164">
        <f>SUM(E178:E180)+SUM(E184:E188)</f>
        <v>102912.6</v>
      </c>
      <c r="F177" s="147">
        <f t="shared" si="6"/>
        <v>175.92604147346094</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4" t="s">
        <v>2293</v>
      </c>
      <c r="B178" s="108" t="s">
        <v>2294</v>
      </c>
      <c r="C178" s="145" t="s">
        <v>2293</v>
      </c>
      <c r="D178" s="146">
        <v>10368.23</v>
      </c>
      <c r="E178" s="146">
        <v>2453.9699999999998</v>
      </c>
      <c r="F178" s="147">
        <f t="shared" si="6"/>
        <v>23.668167083484835</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4" t="s">
        <v>2295</v>
      </c>
      <c r="B179" s="108" t="s">
        <v>2296</v>
      </c>
      <c r="C179" s="145" t="s">
        <v>2295</v>
      </c>
      <c r="D179" s="146">
        <v>25804.48</v>
      </c>
      <c r="E179" s="146">
        <v>67757.8</v>
      </c>
      <c r="F179" s="147">
        <f t="shared" si="6"/>
        <v>262.58153622936794</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4" t="s">
        <v>2297</v>
      </c>
      <c r="B180" s="108" t="s">
        <v>2298</v>
      </c>
      <c r="C180" s="145" t="s">
        <v>2297</v>
      </c>
      <c r="D180" s="164">
        <f>SUM(D181:D183)</f>
        <v>10584.38</v>
      </c>
      <c r="E180" s="164">
        <f>SUM(E181:E183)</f>
        <v>10584.38</v>
      </c>
      <c r="F180" s="147">
        <f t="shared" si="6"/>
        <v>100</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4" t="s">
        <v>2299</v>
      </c>
      <c r="B181" s="108" t="s">
        <v>2300</v>
      </c>
      <c r="C181" s="145" t="s">
        <v>2299</v>
      </c>
      <c r="D181" s="146">
        <v>0</v>
      </c>
      <c r="E181" s="146">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4" t="s">
        <v>2301</v>
      </c>
      <c r="B182" s="108" t="s">
        <v>2302</v>
      </c>
      <c r="C182" s="145" t="s">
        <v>2301</v>
      </c>
      <c r="D182" s="146">
        <v>0</v>
      </c>
      <c r="E182" s="146">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4" t="s">
        <v>2303</v>
      </c>
      <c r="B183" s="108" t="s">
        <v>2304</v>
      </c>
      <c r="C183" s="145" t="s">
        <v>2303</v>
      </c>
      <c r="D183" s="146">
        <v>10584.38</v>
      </c>
      <c r="E183" s="146">
        <v>10584.38</v>
      </c>
      <c r="F183" s="147">
        <f t="shared" si="6"/>
        <v>100</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4" t="s">
        <v>2305</v>
      </c>
      <c r="B184" s="108" t="s">
        <v>2306</v>
      </c>
      <c r="C184" s="145" t="s">
        <v>2305</v>
      </c>
      <c r="D184" s="146">
        <v>0</v>
      </c>
      <c r="E184" s="146">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4" t="s">
        <v>2307</v>
      </c>
      <c r="B185" s="108" t="s">
        <v>2308</v>
      </c>
      <c r="C185" s="145" t="s">
        <v>2307</v>
      </c>
      <c r="D185" s="146">
        <v>0</v>
      </c>
      <c r="E185" s="146">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4" t="s">
        <v>2309</v>
      </c>
      <c r="B186" s="108" t="s">
        <v>2310</v>
      </c>
      <c r="C186" s="145" t="s">
        <v>2309</v>
      </c>
      <c r="D186" s="146">
        <v>9965.93</v>
      </c>
      <c r="E186" s="146">
        <v>14367.56</v>
      </c>
      <c r="F186" s="147">
        <f t="shared" si="6"/>
        <v>144.16677620653567</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4" t="s">
        <v>2311</v>
      </c>
      <c r="B187" s="108" t="s">
        <v>2312</v>
      </c>
      <c r="C187" s="145" t="s">
        <v>2311</v>
      </c>
      <c r="D187" s="146">
        <v>1327.23</v>
      </c>
      <c r="E187" s="146">
        <v>7128.13</v>
      </c>
      <c r="F187" s="147">
        <f t="shared" si="6"/>
        <v>537.06817959208274</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4" t="s">
        <v>2313</v>
      </c>
      <c r="B188" s="108" t="s">
        <v>2314</v>
      </c>
      <c r="C188" s="145" t="s">
        <v>2313</v>
      </c>
      <c r="D188" s="146">
        <v>447.4</v>
      </c>
      <c r="E188" s="146">
        <v>620.76</v>
      </c>
      <c r="F188" s="147">
        <f t="shared" si="6"/>
        <v>138.74832364774252</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4" t="s">
        <v>2315</v>
      </c>
      <c r="B189" s="108" t="s">
        <v>2316</v>
      </c>
      <c r="C189" s="145" t="s">
        <v>2315</v>
      </c>
      <c r="D189" s="146">
        <v>5055.41</v>
      </c>
      <c r="E189" s="146">
        <v>13567.67</v>
      </c>
      <c r="F189" s="147">
        <f t="shared" si="6"/>
        <v>268.379221467695</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4" t="s">
        <v>2317</v>
      </c>
      <c r="B190" s="108" t="s">
        <v>2318</v>
      </c>
      <c r="C190" s="145" t="s">
        <v>2317</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4"/>
      <c r="B191" s="108" t="s">
        <v>2319</v>
      </c>
      <c r="C191" s="145" t="s">
        <v>2320</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4" t="s">
        <v>2321</v>
      </c>
      <c r="B192" s="108" t="s">
        <v>2322</v>
      </c>
      <c r="C192" s="145" t="s">
        <v>2321</v>
      </c>
      <c r="D192" s="146">
        <v>0</v>
      </c>
      <c r="E192" s="146">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4" t="s">
        <v>2323</v>
      </c>
      <c r="B193" s="108" t="s">
        <v>2324</v>
      </c>
      <c r="C193" s="145" t="s">
        <v>2323</v>
      </c>
      <c r="D193" s="146">
        <v>0</v>
      </c>
      <c r="E193" s="146">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4" t="s">
        <v>2325</v>
      </c>
      <c r="B194" s="108" t="s">
        <v>2326</v>
      </c>
      <c r="C194" s="145" t="s">
        <v>2325</v>
      </c>
      <c r="D194" s="146">
        <v>0</v>
      </c>
      <c r="E194" s="146">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4" t="s">
        <v>2327</v>
      </c>
      <c r="B195" s="108" t="s">
        <v>2328</v>
      </c>
      <c r="C195" s="145" t="s">
        <v>2327</v>
      </c>
      <c r="D195" s="146">
        <v>0</v>
      </c>
      <c r="E195" s="146">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4" t="s">
        <v>2329</v>
      </c>
      <c r="B196" s="108" t="s">
        <v>2330</v>
      </c>
      <c r="C196" s="145" t="s">
        <v>2329</v>
      </c>
      <c r="D196" s="146">
        <v>0</v>
      </c>
      <c r="E196" s="146">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4" t="s">
        <v>2331</v>
      </c>
      <c r="B197" s="108" t="s">
        <v>2332</v>
      </c>
      <c r="C197" s="145" t="s">
        <v>2331</v>
      </c>
      <c r="D197" s="146">
        <v>0</v>
      </c>
      <c r="E197" s="146">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4"/>
      <c r="B198" s="108" t="s">
        <v>2333</v>
      </c>
      <c r="C198" s="145" t="s">
        <v>2334</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4" t="s">
        <v>2335</v>
      </c>
      <c r="B199" s="108" t="s">
        <v>2322</v>
      </c>
      <c r="C199" s="145" t="s">
        <v>2335</v>
      </c>
      <c r="D199" s="146">
        <v>0</v>
      </c>
      <c r="E199" s="146">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4" t="s">
        <v>2336</v>
      </c>
      <c r="B200" s="108" t="s">
        <v>2324</v>
      </c>
      <c r="C200" s="145" t="s">
        <v>2336</v>
      </c>
      <c r="D200" s="146">
        <v>0</v>
      </c>
      <c r="E200" s="146">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4" t="s">
        <v>2337</v>
      </c>
      <c r="B201" s="108" t="s">
        <v>2326</v>
      </c>
      <c r="C201" s="145" t="s">
        <v>2337</v>
      </c>
      <c r="D201" s="146">
        <v>0</v>
      </c>
      <c r="E201" s="146">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4" t="s">
        <v>2338</v>
      </c>
      <c r="B202" s="108" t="s">
        <v>2328</v>
      </c>
      <c r="C202" s="145" t="s">
        <v>2338</v>
      </c>
      <c r="D202" s="146">
        <v>0</v>
      </c>
      <c r="E202" s="146">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4" t="s">
        <v>2339</v>
      </c>
      <c r="B203" s="108" t="s">
        <v>2330</v>
      </c>
      <c r="C203" s="145" t="s">
        <v>2339</v>
      </c>
      <c r="D203" s="146">
        <v>0</v>
      </c>
      <c r="E203" s="146">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4" t="s">
        <v>2340</v>
      </c>
      <c r="B204" s="108" t="s">
        <v>2332</v>
      </c>
      <c r="C204" s="145" t="s">
        <v>2340</v>
      </c>
      <c r="D204" s="146">
        <v>0</v>
      </c>
      <c r="E204" s="146">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4" t="s">
        <v>2341</v>
      </c>
      <c r="B205" s="108" t="s">
        <v>2342</v>
      </c>
      <c r="C205" s="145" t="s">
        <v>2341</v>
      </c>
      <c r="D205" s="146">
        <v>0</v>
      </c>
      <c r="E205" s="146">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4" t="s">
        <v>2343</v>
      </c>
      <c r="B206" s="108" t="s">
        <v>2344</v>
      </c>
      <c r="C206" s="145" t="s">
        <v>2343</v>
      </c>
      <c r="D206" s="164">
        <f>D207+D224</f>
        <v>0</v>
      </c>
      <c r="E206" s="16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4"/>
      <c r="B207" s="108" t="s">
        <v>2345</v>
      </c>
      <c r="C207" s="145" t="s">
        <v>2346</v>
      </c>
      <c r="D207" s="164">
        <f>SUM(D208:D223)</f>
        <v>0</v>
      </c>
      <c r="E207" s="16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4" t="s">
        <v>2347</v>
      </c>
      <c r="B208" s="108" t="s">
        <v>2348</v>
      </c>
      <c r="C208" s="145" t="s">
        <v>2347</v>
      </c>
      <c r="D208" s="146">
        <v>0</v>
      </c>
      <c r="E208" s="146">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4" t="s">
        <v>2349</v>
      </c>
      <c r="B209" s="108" t="s">
        <v>2350</v>
      </c>
      <c r="C209" s="145" t="s">
        <v>2349</v>
      </c>
      <c r="D209" s="146">
        <v>0</v>
      </c>
      <c r="E209" s="146">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4" t="s">
        <v>2351</v>
      </c>
      <c r="B210" s="108" t="s">
        <v>2352</v>
      </c>
      <c r="C210" s="145" t="s">
        <v>2351</v>
      </c>
      <c r="D210" s="146">
        <v>0</v>
      </c>
      <c r="E210" s="146">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4" t="s">
        <v>2353</v>
      </c>
      <c r="B211" s="108" t="s">
        <v>2354</v>
      </c>
      <c r="C211" s="145" t="s">
        <v>2353</v>
      </c>
      <c r="D211" s="146">
        <v>0</v>
      </c>
      <c r="E211" s="146">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4" t="s">
        <v>2355</v>
      </c>
      <c r="B212" s="108" t="s">
        <v>2356</v>
      </c>
      <c r="C212" s="145" t="s">
        <v>2355</v>
      </c>
      <c r="D212" s="146">
        <v>0</v>
      </c>
      <c r="E212" s="146">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4" t="s">
        <v>2357</v>
      </c>
      <c r="B213" s="108" t="s">
        <v>2358</v>
      </c>
      <c r="C213" s="145" t="s">
        <v>2357</v>
      </c>
      <c r="D213" s="146">
        <v>0</v>
      </c>
      <c r="E213" s="146">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4" t="s">
        <v>2359</v>
      </c>
      <c r="B214" s="108" t="s">
        <v>2360</v>
      </c>
      <c r="C214" s="145" t="s">
        <v>2359</v>
      </c>
      <c r="D214" s="146">
        <v>0</v>
      </c>
      <c r="E214" s="146">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4" t="s">
        <v>2361</v>
      </c>
      <c r="B215" s="108" t="s">
        <v>2362</v>
      </c>
      <c r="C215" s="145" t="s">
        <v>2361</v>
      </c>
      <c r="D215" s="146">
        <v>0</v>
      </c>
      <c r="E215" s="146">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4" t="s">
        <v>2363</v>
      </c>
      <c r="B216" s="108" t="s">
        <v>2364</v>
      </c>
      <c r="C216" s="145" t="s">
        <v>2363</v>
      </c>
      <c r="D216" s="146">
        <v>0</v>
      </c>
      <c r="E216" s="146">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4" t="s">
        <v>2365</v>
      </c>
      <c r="B217" s="108" t="s">
        <v>2366</v>
      </c>
      <c r="C217" s="145" t="s">
        <v>2365</v>
      </c>
      <c r="D217" s="146">
        <v>0</v>
      </c>
      <c r="E217" s="146">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4" t="s">
        <v>2367</v>
      </c>
      <c r="B218" s="108" t="s">
        <v>2368</v>
      </c>
      <c r="C218" s="145" t="s">
        <v>2367</v>
      </c>
      <c r="D218" s="146">
        <v>0</v>
      </c>
      <c r="E218" s="146">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4" t="s">
        <v>2369</v>
      </c>
      <c r="B219" s="108" t="s">
        <v>2370</v>
      </c>
      <c r="C219" s="145" t="s">
        <v>2369</v>
      </c>
      <c r="D219" s="146">
        <v>0</v>
      </c>
      <c r="E219" s="146">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4" t="s">
        <v>2371</v>
      </c>
      <c r="B220" s="108" t="s">
        <v>2372</v>
      </c>
      <c r="C220" s="145" t="s">
        <v>2371</v>
      </c>
      <c r="D220" s="146">
        <v>0</v>
      </c>
      <c r="E220" s="146">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4" t="s">
        <v>2373</v>
      </c>
      <c r="B221" s="108" t="s">
        <v>2374</v>
      </c>
      <c r="C221" s="145" t="s">
        <v>2373</v>
      </c>
      <c r="D221" s="146">
        <v>0</v>
      </c>
      <c r="E221" s="146">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4" t="s">
        <v>2375</v>
      </c>
      <c r="B222" s="108" t="s">
        <v>2376</v>
      </c>
      <c r="C222" s="145" t="s">
        <v>2375</v>
      </c>
      <c r="D222" s="146">
        <v>0</v>
      </c>
      <c r="E222" s="146">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4" t="s">
        <v>2377</v>
      </c>
      <c r="B223" s="109" t="s">
        <v>2378</v>
      </c>
      <c r="C223" s="145" t="s">
        <v>2377</v>
      </c>
      <c r="D223" s="146">
        <v>0</v>
      </c>
      <c r="E223" s="146">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4"/>
      <c r="B224" s="108" t="s">
        <v>2379</v>
      </c>
      <c r="C224" s="145" t="s">
        <v>2380</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4" t="s">
        <v>2381</v>
      </c>
      <c r="B225" s="108" t="s">
        <v>2382</v>
      </c>
      <c r="C225" s="145" t="s">
        <v>2381</v>
      </c>
      <c r="D225" s="146">
        <v>0</v>
      </c>
      <c r="E225" s="146">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4" t="s">
        <v>2383</v>
      </c>
      <c r="B226" s="108" t="s">
        <v>2384</v>
      </c>
      <c r="C226" s="145" t="s">
        <v>2383</v>
      </c>
      <c r="D226" s="146">
        <v>0</v>
      </c>
      <c r="E226" s="146">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4" t="s">
        <v>2385</v>
      </c>
      <c r="B227" s="108" t="s">
        <v>2386</v>
      </c>
      <c r="C227" s="145" t="s">
        <v>2385</v>
      </c>
      <c r="D227" s="146">
        <v>0</v>
      </c>
      <c r="E227" s="146">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4" t="s">
        <v>2387</v>
      </c>
      <c r="B228" s="108" t="s">
        <v>2388</v>
      </c>
      <c r="C228" s="145" t="s">
        <v>2387</v>
      </c>
      <c r="D228" s="146">
        <v>0</v>
      </c>
      <c r="E228" s="146">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4" t="s">
        <v>2389</v>
      </c>
      <c r="B229" s="108" t="s">
        <v>2390</v>
      </c>
      <c r="C229" s="145" t="s">
        <v>2389</v>
      </c>
      <c r="D229" s="146">
        <v>0</v>
      </c>
      <c r="E229" s="146">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4" t="s">
        <v>2391</v>
      </c>
      <c r="B230" s="108" t="s">
        <v>2392</v>
      </c>
      <c r="C230" s="145" t="s">
        <v>2391</v>
      </c>
      <c r="D230" s="146">
        <v>0</v>
      </c>
      <c r="E230" s="146">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4" t="s">
        <v>2393</v>
      </c>
      <c r="B231" s="108" t="s">
        <v>2394</v>
      </c>
      <c r="C231" s="145" t="s">
        <v>2393</v>
      </c>
      <c r="D231" s="146">
        <v>0</v>
      </c>
      <c r="E231" s="146">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4" t="s">
        <v>2395</v>
      </c>
      <c r="B232" s="108" t="s">
        <v>2396</v>
      </c>
      <c r="C232" s="145" t="s">
        <v>2395</v>
      </c>
      <c r="D232" s="146">
        <v>0</v>
      </c>
      <c r="E232" s="146">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4" t="s">
        <v>2397</v>
      </c>
      <c r="B233" s="108" t="s">
        <v>2398</v>
      </c>
      <c r="C233" s="145" t="s">
        <v>2397</v>
      </c>
      <c r="D233" s="146">
        <v>0</v>
      </c>
      <c r="E233" s="146">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4" t="s">
        <v>2399</v>
      </c>
      <c r="B234" s="108" t="s">
        <v>2400</v>
      </c>
      <c r="C234" s="145" t="s">
        <v>2399</v>
      </c>
      <c r="D234" s="164">
        <f>SUM(D235:D236)</f>
        <v>1884.66</v>
      </c>
      <c r="E234" s="164">
        <f>SUM(E235:E236)</f>
        <v>1884.66</v>
      </c>
      <c r="F234" s="147">
        <f t="shared" si="7"/>
        <v>100</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4" t="s">
        <v>2401</v>
      </c>
      <c r="B235" s="108" t="s">
        <v>2402</v>
      </c>
      <c r="C235" s="145" t="s">
        <v>2401</v>
      </c>
      <c r="D235" s="146">
        <v>0</v>
      </c>
      <c r="E235" s="146">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4" t="s">
        <v>2403</v>
      </c>
      <c r="B236" s="108" t="s">
        <v>2404</v>
      </c>
      <c r="C236" s="145" t="s">
        <v>2403</v>
      </c>
      <c r="D236" s="146">
        <v>1884.66</v>
      </c>
      <c r="E236" s="146">
        <v>1884.66</v>
      </c>
      <c r="F236" s="147">
        <f t="shared" si="7"/>
        <v>100</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4" t="s">
        <v>2405</v>
      </c>
      <c r="B237" s="108" t="s">
        <v>2406</v>
      </c>
      <c r="C237" s="145" t="s">
        <v>2405</v>
      </c>
      <c r="D237" s="164">
        <f>+D238+D245-D254+SUM(D255:D257)</f>
        <v>2472720.94</v>
      </c>
      <c r="E237" s="164">
        <f>+E238+E245-E254+SUM(E255:E257)</f>
        <v>3326549.8000000003</v>
      </c>
      <c r="F237" s="147">
        <f t="shared" si="7"/>
        <v>134.52993203511272</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4" t="s">
        <v>2407</v>
      </c>
      <c r="B238" s="108" t="s">
        <v>2408</v>
      </c>
      <c r="C238" s="145" t="s">
        <v>2407</v>
      </c>
      <c r="D238" s="164">
        <f>D239-D242</f>
        <v>2256275.0099999998</v>
      </c>
      <c r="E238" s="164">
        <f>E239-E242</f>
        <v>2212307.64</v>
      </c>
      <c r="F238" s="147">
        <f t="shared" si="7"/>
        <v>98.0513293013869</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4" t="s">
        <v>2409</v>
      </c>
      <c r="B239" s="108" t="s">
        <v>2410</v>
      </c>
      <c r="C239" s="145" t="s">
        <v>2409</v>
      </c>
      <c r="D239" s="164">
        <f>SUM(D240:D241)</f>
        <v>2279911.0499999998</v>
      </c>
      <c r="E239" s="164">
        <f>SUM(E240:E241)</f>
        <v>2235943.6800000002</v>
      </c>
      <c r="F239" s="147">
        <f t="shared" ref="F239:F260" si="8">IF(D239&gt;0,IF(E239/D239&gt;=100,"&gt;&gt;100",E239/D239*100),"-")</f>
        <v>98.071531343295177</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4" t="s">
        <v>2411</v>
      </c>
      <c r="B240" s="108" t="s">
        <v>2412</v>
      </c>
      <c r="C240" s="145" t="s">
        <v>2411</v>
      </c>
      <c r="D240" s="146">
        <v>2279911.0499999998</v>
      </c>
      <c r="E240" s="146">
        <v>2235943.6800000002</v>
      </c>
      <c r="F240" s="147">
        <f t="shared" si="8"/>
        <v>98.071531343295177</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4" t="s">
        <v>2413</v>
      </c>
      <c r="B241" s="108" t="s">
        <v>2414</v>
      </c>
      <c r="C241" s="145" t="s">
        <v>2413</v>
      </c>
      <c r="D241" s="146">
        <v>0</v>
      </c>
      <c r="E241" s="146">
        <v>0</v>
      </c>
      <c r="F241" s="147" t="str">
        <f t="shared" si="8"/>
        <v>-</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4" t="s">
        <v>2415</v>
      </c>
      <c r="B242" s="108" t="s">
        <v>2416</v>
      </c>
      <c r="C242" s="145" t="s">
        <v>2415</v>
      </c>
      <c r="D242" s="164">
        <f>SUM(D243:D244)</f>
        <v>23636.04</v>
      </c>
      <c r="E242" s="164">
        <f>SUM(E243:E244)</f>
        <v>23636.04</v>
      </c>
      <c r="F242" s="147">
        <f t="shared" si="8"/>
        <v>100</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4" t="s">
        <v>2417</v>
      </c>
      <c r="B243" s="108" t="s">
        <v>2418</v>
      </c>
      <c r="C243" s="145" t="s">
        <v>2417</v>
      </c>
      <c r="D243" s="146">
        <v>23636.04</v>
      </c>
      <c r="E243" s="146">
        <v>23636.04</v>
      </c>
      <c r="F243" s="147">
        <f t="shared" si="8"/>
        <v>100</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4" t="s">
        <v>2419</v>
      </c>
      <c r="B244" s="108" t="s">
        <v>2420</v>
      </c>
      <c r="C244" s="145" t="s">
        <v>2419</v>
      </c>
      <c r="D244" s="146">
        <v>0</v>
      </c>
      <c r="E244" s="146">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4" t="s">
        <v>2421</v>
      </c>
      <c r="B245" s="108" t="s">
        <v>2422</v>
      </c>
      <c r="C245" s="145" t="s">
        <v>2421</v>
      </c>
      <c r="D245" s="164">
        <f>D246-D250</f>
        <v>61285.459999999963</v>
      </c>
      <c r="E245" s="164">
        <f>E246-E250</f>
        <v>763485.48</v>
      </c>
      <c r="F245" s="147">
        <f t="shared" si="8"/>
        <v>1245.7856724906699</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4" t="s">
        <v>2423</v>
      </c>
      <c r="B246" s="108" t="s">
        <v>2424</v>
      </c>
      <c r="C246" s="145" t="s">
        <v>2423</v>
      </c>
      <c r="D246" s="164">
        <f>SUM(D247:D249)</f>
        <v>2336234.75</v>
      </c>
      <c r="E246" s="164">
        <f>SUM(E247:E249)</f>
        <v>3230663.41</v>
      </c>
      <c r="F246" s="147">
        <f t="shared" si="8"/>
        <v>138.28505076384127</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4" t="s">
        <v>623</v>
      </c>
      <c r="B247" s="108" t="s">
        <v>2425</v>
      </c>
      <c r="C247" s="145" t="s">
        <v>623</v>
      </c>
      <c r="D247" s="146">
        <v>2326430.17</v>
      </c>
      <c r="E247" s="146">
        <v>3220858.83</v>
      </c>
      <c r="F247" s="147">
        <f t="shared" si="8"/>
        <v>138.44640047803369</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4" t="s">
        <v>823</v>
      </c>
      <c r="B248" s="108" t="s">
        <v>2426</v>
      </c>
      <c r="C248" s="145" t="s">
        <v>823</v>
      </c>
      <c r="D248" s="146">
        <v>0</v>
      </c>
      <c r="E248" s="146">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4" t="s">
        <v>1271</v>
      </c>
      <c r="B249" s="108" t="s">
        <v>2427</v>
      </c>
      <c r="C249" s="145" t="s">
        <v>1271</v>
      </c>
      <c r="D249" s="146">
        <v>9804.58</v>
      </c>
      <c r="E249" s="146">
        <v>9804.58</v>
      </c>
      <c r="F249" s="147">
        <f t="shared" si="8"/>
        <v>100</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4" t="s">
        <v>2428</v>
      </c>
      <c r="B250" s="108" t="s">
        <v>2429</v>
      </c>
      <c r="C250" s="145" t="s">
        <v>2428</v>
      </c>
      <c r="D250" s="164">
        <f>SUM(D251:D253)</f>
        <v>2274949.29</v>
      </c>
      <c r="E250" s="164">
        <f>SUM(E251:E253)</f>
        <v>2467177.9300000002</v>
      </c>
      <c r="F250" s="147">
        <f t="shared" si="8"/>
        <v>108.4497988963965</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4" t="s">
        <v>625</v>
      </c>
      <c r="B251" s="108" t="s">
        <v>2430</v>
      </c>
      <c r="C251" s="145" t="s">
        <v>625</v>
      </c>
      <c r="D251" s="146">
        <v>0</v>
      </c>
      <c r="E251" s="146">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4" t="s">
        <v>825</v>
      </c>
      <c r="B252" s="108" t="s">
        <v>2431</v>
      </c>
      <c r="C252" s="145" t="s">
        <v>825</v>
      </c>
      <c r="D252" s="146">
        <v>2274949.29</v>
      </c>
      <c r="E252" s="146">
        <v>2467177.9300000002</v>
      </c>
      <c r="F252" s="147">
        <f t="shared" si="8"/>
        <v>108.4497988963965</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4" t="s">
        <v>1273</v>
      </c>
      <c r="B253" s="108" t="s">
        <v>2432</v>
      </c>
      <c r="C253" s="145" t="s">
        <v>1273</v>
      </c>
      <c r="D253" s="146">
        <v>0</v>
      </c>
      <c r="E253" s="146">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4" t="s">
        <v>2433</v>
      </c>
      <c r="B254" s="108" t="s">
        <v>2434</v>
      </c>
      <c r="C254" s="145" t="s">
        <v>2433</v>
      </c>
      <c r="D254" s="146">
        <v>0</v>
      </c>
      <c r="E254" s="146">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4" t="s">
        <v>627</v>
      </c>
      <c r="B255" s="108" t="s">
        <v>2435</v>
      </c>
      <c r="C255" s="145" t="s">
        <v>627</v>
      </c>
      <c r="D255" s="146">
        <v>153209.44</v>
      </c>
      <c r="E255" s="146">
        <v>350544.28</v>
      </c>
      <c r="F255" s="147">
        <f t="shared" si="8"/>
        <v>228.80070575285703</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4" t="s">
        <v>827</v>
      </c>
      <c r="B256" s="108" t="s">
        <v>2436</v>
      </c>
      <c r="C256" s="145" t="s">
        <v>827</v>
      </c>
      <c r="D256" s="146">
        <v>1951.03</v>
      </c>
      <c r="E256" s="146">
        <v>212.4</v>
      </c>
      <c r="F256" s="147">
        <f t="shared" si="8"/>
        <v>10.886557356883287</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4" t="s">
        <v>2437</v>
      </c>
      <c r="B257" s="108" t="s">
        <v>2438</v>
      </c>
      <c r="C257" s="145" t="s">
        <v>2437</v>
      </c>
      <c r="D257" s="146">
        <v>0</v>
      </c>
      <c r="E257" s="146">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4" t="s">
        <v>2439</v>
      </c>
      <c r="B258" s="108" t="s">
        <v>2440</v>
      </c>
      <c r="C258" s="145" t="s">
        <v>2439</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4" t="s">
        <v>2441</v>
      </c>
      <c r="B259" s="108" t="s">
        <v>2442</v>
      </c>
      <c r="C259" s="145" t="s">
        <v>2441</v>
      </c>
      <c r="D259" s="164">
        <f>D260</f>
        <v>0</v>
      </c>
      <c r="E259" s="164">
        <f>E260</f>
        <v>0</v>
      </c>
      <c r="F259" s="147" t="str">
        <f t="shared" si="8"/>
        <v>-</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2443</v>
      </c>
      <c r="B260" s="167" t="s">
        <v>2444</v>
      </c>
      <c r="C260" s="145" t="s">
        <v>2443</v>
      </c>
      <c r="D260" s="168">
        <v>0</v>
      </c>
      <c r="E260" s="168">
        <v>0</v>
      </c>
      <c r="F260" s="169" t="str">
        <f t="shared" si="8"/>
        <v>-</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1293</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4" t="s">
        <v>2445</v>
      </c>
      <c r="B262" s="108" t="s">
        <v>2446</v>
      </c>
      <c r="C262" s="145" t="s">
        <v>2447</v>
      </c>
      <c r="D262" s="146">
        <v>0</v>
      </c>
      <c r="E262" s="146">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4" t="s">
        <v>2445</v>
      </c>
      <c r="B263" s="108" t="s">
        <v>2448</v>
      </c>
      <c r="C263" s="145" t="s">
        <v>2449</v>
      </c>
      <c r="D263" s="146">
        <v>0</v>
      </c>
      <c r="E263" s="146">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4" t="s">
        <v>2450</v>
      </c>
      <c r="B264" s="108" t="s">
        <v>2451</v>
      </c>
      <c r="C264" s="145" t="s">
        <v>2452</v>
      </c>
      <c r="D264" s="146">
        <v>153209.44</v>
      </c>
      <c r="E264" s="146">
        <v>350544.28</v>
      </c>
      <c r="F264" s="147">
        <f t="shared" si="9"/>
        <v>228.80070575285703</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4" t="s">
        <v>2450</v>
      </c>
      <c r="B265" s="108" t="s">
        <v>2453</v>
      </c>
      <c r="C265" s="145" t="s">
        <v>2454</v>
      </c>
      <c r="D265" s="146"/>
      <c r="E265" s="146"/>
      <c r="F265" s="147" t="str">
        <f t="shared" si="9"/>
        <v>-</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4" t="s">
        <v>2455</v>
      </c>
      <c r="B266" s="108" t="s">
        <v>2456</v>
      </c>
      <c r="C266" s="145" t="s">
        <v>2457</v>
      </c>
      <c r="D266" s="146">
        <v>1951.03</v>
      </c>
      <c r="E266" s="146">
        <v>212.4</v>
      </c>
      <c r="F266" s="147">
        <f t="shared" si="9"/>
        <v>10.886557356883287</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4" t="s">
        <v>2455</v>
      </c>
      <c r="B267" s="108" t="s">
        <v>2458</v>
      </c>
      <c r="C267" s="145" t="s">
        <v>2459</v>
      </c>
      <c r="D267" s="146">
        <v>0</v>
      </c>
      <c r="E267" s="146">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4" t="s">
        <v>2460</v>
      </c>
      <c r="B268" s="108" t="s">
        <v>2461</v>
      </c>
      <c r="C268" s="145" t="s">
        <v>2460</v>
      </c>
      <c r="D268" s="146">
        <v>0</v>
      </c>
      <c r="E268" s="146">
        <v>0</v>
      </c>
      <c r="F268" s="147" t="str">
        <f t="shared" si="9"/>
        <v>-</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4" t="s">
        <v>2462</v>
      </c>
      <c r="B269" s="108" t="s">
        <v>2463</v>
      </c>
      <c r="C269" s="145" t="s">
        <v>2462</v>
      </c>
      <c r="D269" s="146">
        <v>0</v>
      </c>
      <c r="E269" s="146">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4" t="s">
        <v>2464</v>
      </c>
      <c r="B270" s="108" t="s">
        <v>2465</v>
      </c>
      <c r="C270" s="145" t="s">
        <v>2464</v>
      </c>
      <c r="D270" s="146">
        <v>0</v>
      </c>
      <c r="E270" s="146">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4" t="s">
        <v>2466</v>
      </c>
      <c r="B271" s="108" t="s">
        <v>2467</v>
      </c>
      <c r="C271" s="145" t="s">
        <v>2466</v>
      </c>
      <c r="D271" s="146">
        <v>0</v>
      </c>
      <c r="E271" s="146">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4" t="s">
        <v>2468</v>
      </c>
      <c r="B272" s="108" t="s">
        <v>2469</v>
      </c>
      <c r="C272" s="145" t="s">
        <v>2468</v>
      </c>
      <c r="D272" s="146">
        <v>0</v>
      </c>
      <c r="E272" s="146">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4" t="s">
        <v>2470</v>
      </c>
      <c r="B273" s="108" t="s">
        <v>2471</v>
      </c>
      <c r="C273" s="145" t="s">
        <v>2470</v>
      </c>
      <c r="D273" s="146">
        <v>0</v>
      </c>
      <c r="E273" s="146">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4" t="s">
        <v>2472</v>
      </c>
      <c r="B274" s="108" t="s">
        <v>2473</v>
      </c>
      <c r="C274" s="145" t="s">
        <v>2472</v>
      </c>
      <c r="D274" s="146">
        <v>0</v>
      </c>
      <c r="E274" s="146">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4" t="s">
        <v>2474</v>
      </c>
      <c r="B275" s="108" t="s">
        <v>2475</v>
      </c>
      <c r="C275" s="145" t="s">
        <v>2474</v>
      </c>
      <c r="D275" s="146">
        <v>0</v>
      </c>
      <c r="E275" s="146">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4" t="s">
        <v>2476</v>
      </c>
      <c r="B276" s="108" t="s">
        <v>2477</v>
      </c>
      <c r="C276" s="145" t="s">
        <v>2476</v>
      </c>
      <c r="D276" s="146">
        <v>0</v>
      </c>
      <c r="E276" s="146">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4" t="s">
        <v>2478</v>
      </c>
      <c r="B277" s="108" t="s">
        <v>2479</v>
      </c>
      <c r="C277" s="145" t="s">
        <v>2478</v>
      </c>
      <c r="D277" s="146">
        <v>0</v>
      </c>
      <c r="E277" s="146">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4" t="s">
        <v>2480</v>
      </c>
      <c r="B278" s="108" t="s">
        <v>2481</v>
      </c>
      <c r="C278" s="145" t="s">
        <v>2480</v>
      </c>
      <c r="D278" s="146">
        <v>0</v>
      </c>
      <c r="E278" s="146">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4" t="s">
        <v>2482</v>
      </c>
      <c r="B279" s="108" t="s">
        <v>2483</v>
      </c>
      <c r="C279" s="145" t="s">
        <v>2482</v>
      </c>
      <c r="D279" s="146">
        <v>0</v>
      </c>
      <c r="E279" s="146">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4" t="s">
        <v>2484</v>
      </c>
      <c r="B280" s="108" t="s">
        <v>2485</v>
      </c>
      <c r="C280" s="145" t="s">
        <v>2484</v>
      </c>
      <c r="D280" s="146">
        <v>0</v>
      </c>
      <c r="E280" s="146">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4" t="s">
        <v>2486</v>
      </c>
      <c r="B281" s="108" t="s">
        <v>2487</v>
      </c>
      <c r="C281" s="145" t="s">
        <v>2486</v>
      </c>
      <c r="D281" s="146">
        <v>0</v>
      </c>
      <c r="E281" s="146">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4" t="s">
        <v>2488</v>
      </c>
      <c r="B282" s="108" t="s">
        <v>2489</v>
      </c>
      <c r="C282" s="145" t="s">
        <v>2488</v>
      </c>
      <c r="D282" s="146">
        <v>0</v>
      </c>
      <c r="E282" s="146">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4" t="s">
        <v>2490</v>
      </c>
      <c r="B283" s="108" t="s">
        <v>2491</v>
      </c>
      <c r="C283" s="145" t="s">
        <v>2490</v>
      </c>
      <c r="D283" s="146">
        <v>0</v>
      </c>
      <c r="E283" s="146">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4" t="s">
        <v>2492</v>
      </c>
      <c r="B284" s="108" t="s">
        <v>2493</v>
      </c>
      <c r="C284" s="145" t="s">
        <v>2492</v>
      </c>
      <c r="D284" s="146">
        <v>0</v>
      </c>
      <c r="E284" s="146">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4" t="s">
        <v>2494</v>
      </c>
      <c r="B285" s="108" t="s">
        <v>2495</v>
      </c>
      <c r="C285" s="145" t="s">
        <v>2494</v>
      </c>
      <c r="D285" s="146">
        <v>0</v>
      </c>
      <c r="E285" s="146">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4" t="s">
        <v>2496</v>
      </c>
      <c r="B286" s="108" t="s">
        <v>2497</v>
      </c>
      <c r="C286" s="145" t="s">
        <v>2496</v>
      </c>
      <c r="D286" s="146">
        <v>0</v>
      </c>
      <c r="E286" s="146">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4" t="s">
        <v>2498</v>
      </c>
      <c r="B287" s="108" t="s">
        <v>2499</v>
      </c>
      <c r="C287" s="145" t="s">
        <v>2500</v>
      </c>
      <c r="D287" s="146">
        <v>58497.65</v>
      </c>
      <c r="E287" s="146">
        <v>102912.6</v>
      </c>
      <c r="F287" s="147">
        <f t="shared" si="9"/>
        <v>175.92604147346091</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4" t="s">
        <v>2498</v>
      </c>
      <c r="B288" s="108" t="s">
        <v>2501</v>
      </c>
      <c r="C288" s="145" t="s">
        <v>2502</v>
      </c>
      <c r="D288" s="146">
        <v>0</v>
      </c>
      <c r="E288" s="146">
        <v>0</v>
      </c>
      <c r="F288" s="147" t="str">
        <f t="shared" si="9"/>
        <v>-</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4" t="s">
        <v>2503</v>
      </c>
      <c r="B289" s="108" t="s">
        <v>2504</v>
      </c>
      <c r="C289" s="145" t="s">
        <v>2505</v>
      </c>
      <c r="D289" s="146">
        <v>5055.41</v>
      </c>
      <c r="E289" s="146">
        <v>13567.67</v>
      </c>
      <c r="F289" s="147">
        <f t="shared" si="9"/>
        <v>268.379221467695</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4" t="s">
        <v>2503</v>
      </c>
      <c r="B290" s="108" t="s">
        <v>2506</v>
      </c>
      <c r="C290" s="145" t="s">
        <v>2507</v>
      </c>
      <c r="D290" s="146">
        <v>0</v>
      </c>
      <c r="E290" s="146">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4" t="s">
        <v>2508</v>
      </c>
      <c r="B291" s="108" t="s">
        <v>2509</v>
      </c>
      <c r="C291" s="145" t="s">
        <v>2510</v>
      </c>
      <c r="D291" s="146">
        <v>0</v>
      </c>
      <c r="E291" s="146">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4" t="s">
        <v>2508</v>
      </c>
      <c r="B292" s="108" t="s">
        <v>2511</v>
      </c>
      <c r="C292" s="145" t="s">
        <v>2512</v>
      </c>
      <c r="D292" s="146">
        <v>0</v>
      </c>
      <c r="E292" s="146">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4" t="s">
        <v>2513</v>
      </c>
      <c r="B293" s="108" t="s">
        <v>2514</v>
      </c>
      <c r="C293" s="145" t="s">
        <v>2515</v>
      </c>
      <c r="D293" s="146">
        <v>0</v>
      </c>
      <c r="E293" s="146">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4" t="s">
        <v>2513</v>
      </c>
      <c r="B294" s="108" t="s">
        <v>2516</v>
      </c>
      <c r="C294" s="145" t="s">
        <v>2517</v>
      </c>
      <c r="D294" s="146">
        <v>0</v>
      </c>
      <c r="E294" s="146">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4" t="s">
        <v>2518</v>
      </c>
      <c r="B295" s="109" t="s">
        <v>2519</v>
      </c>
      <c r="C295" s="145" t="s">
        <v>2518</v>
      </c>
      <c r="D295" s="146">
        <v>0</v>
      </c>
      <c r="E295" s="146">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4" t="s">
        <v>2520</v>
      </c>
      <c r="B296" s="109" t="s">
        <v>2521</v>
      </c>
      <c r="C296" s="145" t="s">
        <v>2520</v>
      </c>
      <c r="D296" s="146">
        <v>0</v>
      </c>
      <c r="E296" s="146">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4" t="s">
        <v>2522</v>
      </c>
      <c r="B297" s="109" t="s">
        <v>2523</v>
      </c>
      <c r="C297" s="145" t="s">
        <v>2522</v>
      </c>
      <c r="D297" s="146">
        <v>0</v>
      </c>
      <c r="E297" s="146">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4" t="s">
        <v>2524</v>
      </c>
      <c r="B298" s="109" t="s">
        <v>2525</v>
      </c>
      <c r="C298" s="145" t="s">
        <v>2524</v>
      </c>
      <c r="D298" s="146">
        <v>447.4</v>
      </c>
      <c r="E298" s="146">
        <v>620.76</v>
      </c>
      <c r="F298" s="147">
        <f t="shared" si="10"/>
        <v>138.74832364774252</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4" t="s">
        <v>2526</v>
      </c>
      <c r="B299" s="109" t="s">
        <v>2527</v>
      </c>
      <c r="C299" s="145" t="s">
        <v>2526</v>
      </c>
      <c r="D299" s="146">
        <v>0</v>
      </c>
      <c r="E299" s="146">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4" t="s">
        <v>2528</v>
      </c>
      <c r="B300" s="109" t="s">
        <v>2529</v>
      </c>
      <c r="C300" s="145" t="s">
        <v>2528</v>
      </c>
      <c r="D300" s="146">
        <v>0</v>
      </c>
      <c r="E300" s="146">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4" t="s">
        <v>2530</v>
      </c>
      <c r="B301" s="109" t="s">
        <v>2531</v>
      </c>
      <c r="C301" s="145" t="s">
        <v>2530</v>
      </c>
      <c r="D301" s="146">
        <v>0</v>
      </c>
      <c r="E301" s="146">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4" t="s">
        <v>2532</v>
      </c>
      <c r="B302" s="109" t="s">
        <v>2533</v>
      </c>
      <c r="C302" s="145" t="s">
        <v>2532</v>
      </c>
      <c r="D302" s="146">
        <v>0</v>
      </c>
      <c r="E302" s="146">
        <v>0</v>
      </c>
      <c r="F302" s="147" t="str">
        <f t="shared" si="10"/>
        <v>-</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4" t="s">
        <v>2534</v>
      </c>
      <c r="B303" s="109" t="s">
        <v>2535</v>
      </c>
      <c r="C303" s="145" t="s">
        <v>2534</v>
      </c>
      <c r="D303" s="146">
        <v>0</v>
      </c>
      <c r="E303" s="146">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4" t="s">
        <v>2536</v>
      </c>
      <c r="B304" s="109" t="s">
        <v>2537</v>
      </c>
      <c r="C304" s="145" t="s">
        <v>2536</v>
      </c>
      <c r="D304" s="146">
        <v>0</v>
      </c>
      <c r="E304" s="146">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4" t="s">
        <v>2538</v>
      </c>
      <c r="B305" s="109" t="s">
        <v>2539</v>
      </c>
      <c r="C305" s="145" t="s">
        <v>2538</v>
      </c>
      <c r="D305" s="146">
        <v>0</v>
      </c>
      <c r="E305" s="146">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4" t="s">
        <v>1970</v>
      </c>
      <c r="B306" s="109" t="s">
        <v>1971</v>
      </c>
      <c r="C306" s="145" t="s">
        <v>1970</v>
      </c>
      <c r="D306" s="146">
        <v>0</v>
      </c>
      <c r="E306" s="146">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4" t="s">
        <v>2540</v>
      </c>
      <c r="B307" s="109" t="s">
        <v>2541</v>
      </c>
      <c r="C307" s="145" t="s">
        <v>2540</v>
      </c>
      <c r="D307" s="146">
        <v>0</v>
      </c>
      <c r="E307" s="146">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4" t="s">
        <v>2542</v>
      </c>
      <c r="B308" s="109" t="s">
        <v>2543</v>
      </c>
      <c r="C308" s="145" t="s">
        <v>2542</v>
      </c>
      <c r="D308" s="146">
        <v>0</v>
      </c>
      <c r="E308" s="146">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4" t="s">
        <v>2544</v>
      </c>
      <c r="B309" s="109" t="s">
        <v>2545</v>
      </c>
      <c r="C309" s="145" t="s">
        <v>2544</v>
      </c>
      <c r="D309" s="146">
        <v>0</v>
      </c>
      <c r="E309" s="146">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4" t="s">
        <v>2546</v>
      </c>
      <c r="B310" s="109" t="s">
        <v>2547</v>
      </c>
      <c r="C310" s="145" t="s">
        <v>2546</v>
      </c>
      <c r="D310" s="146">
        <v>0</v>
      </c>
      <c r="E310" s="146">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4" t="s">
        <v>2548</v>
      </c>
      <c r="B311" s="109" t="s">
        <v>2549</v>
      </c>
      <c r="C311" s="145" t="s">
        <v>2548</v>
      </c>
      <c r="D311" s="146">
        <v>0</v>
      </c>
      <c r="E311" s="146">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4" t="s">
        <v>1972</v>
      </c>
      <c r="B312" s="109" t="s">
        <v>1973</v>
      </c>
      <c r="C312" s="145" t="s">
        <v>1972</v>
      </c>
      <c r="D312" s="146">
        <v>0</v>
      </c>
      <c r="E312" s="146">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4" t="s">
        <v>1974</v>
      </c>
      <c r="B313" s="109" t="s">
        <v>1975</v>
      </c>
      <c r="C313" s="145" t="s">
        <v>1974</v>
      </c>
      <c r="D313" s="146">
        <v>0</v>
      </c>
      <c r="E313" s="146">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4" t="s">
        <v>1976</v>
      </c>
      <c r="B314" s="109" t="s">
        <v>1977</v>
      </c>
      <c r="C314" s="145" t="s">
        <v>1976</v>
      </c>
      <c r="D314" s="146">
        <v>0</v>
      </c>
      <c r="E314" s="146">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4" t="s">
        <v>2550</v>
      </c>
      <c r="B315" s="109" t="s">
        <v>2551</v>
      </c>
      <c r="C315" s="145" t="s">
        <v>2550</v>
      </c>
      <c r="D315" s="146">
        <v>0</v>
      </c>
      <c r="E315" s="146">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4" t="s">
        <v>2552</v>
      </c>
      <c r="B316" s="109" t="s">
        <v>2553</v>
      </c>
      <c r="C316" s="145" t="s">
        <v>2552</v>
      </c>
      <c r="D316" s="146">
        <v>0</v>
      </c>
      <c r="E316" s="146">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4" t="s">
        <v>1981</v>
      </c>
      <c r="B317" s="109" t="s">
        <v>1982</v>
      </c>
      <c r="C317" s="145" t="s">
        <v>1981</v>
      </c>
      <c r="D317" s="146">
        <v>0</v>
      </c>
      <c r="E317" s="146">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4" t="s">
        <v>2554</v>
      </c>
      <c r="B318" s="109" t="s">
        <v>2555</v>
      </c>
      <c r="C318" s="145" t="s">
        <v>2554</v>
      </c>
      <c r="D318" s="146">
        <v>0</v>
      </c>
      <c r="E318" s="146">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4" t="s">
        <v>1983</v>
      </c>
      <c r="B319" s="109" t="s">
        <v>1984</v>
      </c>
      <c r="C319" s="145" t="s">
        <v>1983</v>
      </c>
      <c r="D319" s="146">
        <v>0</v>
      </c>
      <c r="E319" s="146">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4" t="s">
        <v>2556</v>
      </c>
      <c r="B320" s="109" t="s">
        <v>2557</v>
      </c>
      <c r="C320" s="145" t="s">
        <v>2556</v>
      </c>
      <c r="D320" s="146">
        <v>0</v>
      </c>
      <c r="E320" s="146">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4" t="s">
        <v>2558</v>
      </c>
      <c r="B321" s="109" t="s">
        <v>2559</v>
      </c>
      <c r="C321" s="145" t="s">
        <v>2558</v>
      </c>
      <c r="D321" s="146">
        <v>0</v>
      </c>
      <c r="E321" s="146">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2560</v>
      </c>
      <c r="B322" s="174" t="s">
        <v>2561</v>
      </c>
      <c r="C322" s="175" t="s">
        <v>2560</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J136" sqref="J136 J136"/>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2562</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1993</v>
      </c>
      <c r="B5" s="128" t="s">
        <v>2564</v>
      </c>
      <c r="C5" s="190" t="s">
        <v>1993</v>
      </c>
      <c r="D5" s="191">
        <f>D6+D10+D13+SUM(D17:D21)</f>
        <v>188175.34000000003</v>
      </c>
      <c r="E5" s="191">
        <f>E6+E10+E13+SUM(E17:E21)</f>
        <v>223971.02</v>
      </c>
      <c r="F5" s="192">
        <f t="shared" ref="F5:F36" si="0">IF(D5&gt;0,IF(E5/D5&gt;=100,"&gt;&gt;100",E5/D5*100),"-")</f>
        <v>119.02251378953265</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4" t="s">
        <v>1995</v>
      </c>
      <c r="B6" s="107" t="s">
        <v>2565</v>
      </c>
      <c r="C6" s="185" t="s">
        <v>1995</v>
      </c>
      <c r="D6" s="193">
        <f>SUM(D7:D9)</f>
        <v>68223.64</v>
      </c>
      <c r="E6" s="193">
        <f>SUM(E7:E9)</f>
        <v>77454.25</v>
      </c>
      <c r="F6" s="131">
        <f t="shared" si="0"/>
        <v>113.52992892199829</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4" t="s">
        <v>2566</v>
      </c>
      <c r="B7" s="84" t="s">
        <v>2567</v>
      </c>
      <c r="C7" s="185" t="s">
        <v>2566</v>
      </c>
      <c r="D7" s="186">
        <v>62682.64</v>
      </c>
      <c r="E7" s="186">
        <v>61563.57</v>
      </c>
      <c r="F7" s="131">
        <f t="shared" si="0"/>
        <v>98.214705060284629</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4" t="s">
        <v>2568</v>
      </c>
      <c r="B8" s="84" t="s">
        <v>2569</v>
      </c>
      <c r="C8" s="185" t="s">
        <v>2568</v>
      </c>
      <c r="D8" s="186">
        <v>5541</v>
      </c>
      <c r="E8" s="186">
        <v>15890.68</v>
      </c>
      <c r="F8" s="131">
        <f t="shared" si="0"/>
        <v>286.7836130662335</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4" t="s">
        <v>2570</v>
      </c>
      <c r="B9" s="84" t="s">
        <v>2571</v>
      </c>
      <c r="C9" s="185" t="s">
        <v>2570</v>
      </c>
      <c r="D9" s="186">
        <v>0</v>
      </c>
      <c r="E9" s="186">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4" t="s">
        <v>1997</v>
      </c>
      <c r="B10" s="84" t="s">
        <v>2572</v>
      </c>
      <c r="C10" s="185" t="s">
        <v>1997</v>
      </c>
      <c r="D10" s="193">
        <f>SUM(D11:D12)</f>
        <v>0</v>
      </c>
      <c r="E10" s="193">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4" t="s">
        <v>2573</v>
      </c>
      <c r="B11" s="84" t="s">
        <v>2574</v>
      </c>
      <c r="C11" s="185" t="s">
        <v>2573</v>
      </c>
      <c r="D11" s="186">
        <v>0</v>
      </c>
      <c r="E11" s="186">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4" t="s">
        <v>2575</v>
      </c>
      <c r="B12" s="84" t="s">
        <v>2576</v>
      </c>
      <c r="C12" s="185" t="s">
        <v>2575</v>
      </c>
      <c r="D12" s="186">
        <v>0</v>
      </c>
      <c r="E12" s="186">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4" t="s">
        <v>2577</v>
      </c>
      <c r="B13" s="84" t="s">
        <v>2578</v>
      </c>
      <c r="C13" s="185" t="s">
        <v>2577</v>
      </c>
      <c r="D13" s="193">
        <f>SUM(D14:D16)</f>
        <v>119951.70000000001</v>
      </c>
      <c r="E13" s="193">
        <f>SUM(E14:E16)</f>
        <v>146516.76999999999</v>
      </c>
      <c r="F13" s="131">
        <f t="shared" si="0"/>
        <v>122.14647228842941</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4" t="s">
        <v>2579</v>
      </c>
      <c r="B14" s="84" t="s">
        <v>2580</v>
      </c>
      <c r="C14" s="185" t="s">
        <v>2579</v>
      </c>
      <c r="D14" s="186">
        <v>45967.74</v>
      </c>
      <c r="E14" s="186">
        <v>39713.65</v>
      </c>
      <c r="F14" s="131">
        <f t="shared" si="0"/>
        <v>86.394610655211679</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4" t="s">
        <v>2581</v>
      </c>
      <c r="B15" s="84" t="s">
        <v>2582</v>
      </c>
      <c r="C15" s="185" t="s">
        <v>2581</v>
      </c>
      <c r="D15" s="186">
        <v>0</v>
      </c>
      <c r="E15" s="186">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4" t="s">
        <v>2583</v>
      </c>
      <c r="B16" s="84" t="s">
        <v>2584</v>
      </c>
      <c r="C16" s="185" t="s">
        <v>2583</v>
      </c>
      <c r="D16" s="186">
        <v>73983.960000000006</v>
      </c>
      <c r="E16" s="186">
        <v>106803.12</v>
      </c>
      <c r="F16" s="131">
        <f t="shared" si="0"/>
        <v>144.35983150942445</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4" t="s">
        <v>2585</v>
      </c>
      <c r="B17" s="84" t="s">
        <v>2586</v>
      </c>
      <c r="C17" s="185" t="s">
        <v>2585</v>
      </c>
      <c r="D17" s="186">
        <v>0</v>
      </c>
      <c r="E17" s="186">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4" t="s">
        <v>2587</v>
      </c>
      <c r="B18" s="84" t="s">
        <v>2588</v>
      </c>
      <c r="C18" s="185" t="s">
        <v>2587</v>
      </c>
      <c r="D18" s="186">
        <v>0</v>
      </c>
      <c r="E18" s="186">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4" t="s">
        <v>2589</v>
      </c>
      <c r="B19" s="84" t="s">
        <v>2590</v>
      </c>
      <c r="C19" s="185" t="s">
        <v>2589</v>
      </c>
      <c r="D19" s="186">
        <v>0</v>
      </c>
      <c r="E19" s="186">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4" t="s">
        <v>2591</v>
      </c>
      <c r="B20" s="84" t="s">
        <v>2592</v>
      </c>
      <c r="C20" s="185" t="s">
        <v>2591</v>
      </c>
      <c r="D20" s="186">
        <v>0</v>
      </c>
      <c r="E20" s="186">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4" t="s">
        <v>2593</v>
      </c>
      <c r="B21" s="84" t="s">
        <v>2594</v>
      </c>
      <c r="C21" s="185" t="s">
        <v>2593</v>
      </c>
      <c r="D21" s="186">
        <v>0</v>
      </c>
      <c r="E21" s="186">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4" t="s">
        <v>2001</v>
      </c>
      <c r="B22" s="84" t="s">
        <v>2595</v>
      </c>
      <c r="C22" s="185" t="s">
        <v>2001</v>
      </c>
      <c r="D22" s="193">
        <v>175.29</v>
      </c>
      <c r="E22" s="193">
        <f>SUM(E23:E27)</f>
        <v>0</v>
      </c>
      <c r="F22" s="131">
        <f t="shared" si="0"/>
        <v>0</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4" t="s">
        <v>2596</v>
      </c>
      <c r="B23" s="84" t="s">
        <v>2597</v>
      </c>
      <c r="C23" s="185" t="s">
        <v>2596</v>
      </c>
      <c r="D23" s="186">
        <v>0</v>
      </c>
      <c r="E23" s="186">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4" t="s">
        <v>2598</v>
      </c>
      <c r="B24" s="84" t="s">
        <v>2599</v>
      </c>
      <c r="C24" s="185" t="s">
        <v>2598</v>
      </c>
      <c r="D24" s="186">
        <v>175.29</v>
      </c>
      <c r="E24" s="186">
        <v>0</v>
      </c>
      <c r="F24" s="131">
        <f t="shared" si="0"/>
        <v>0</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4" t="s">
        <v>2600</v>
      </c>
      <c r="B25" s="84" t="s">
        <v>2601</v>
      </c>
      <c r="C25" s="185" t="s">
        <v>2600</v>
      </c>
      <c r="D25" s="186">
        <v>0</v>
      </c>
      <c r="E25" s="186">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4" t="s">
        <v>2602</v>
      </c>
      <c r="B26" s="84" t="s">
        <v>2603</v>
      </c>
      <c r="C26" s="185" t="s">
        <v>2602</v>
      </c>
      <c r="D26" s="186">
        <v>0</v>
      </c>
      <c r="E26" s="186">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4" t="s">
        <v>2604</v>
      </c>
      <c r="B27" s="84" t="s">
        <v>2605</v>
      </c>
      <c r="C27" s="185" t="s">
        <v>2604</v>
      </c>
      <c r="D27" s="186">
        <v>0</v>
      </c>
      <c r="E27" s="186">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4" t="s">
        <v>2056</v>
      </c>
      <c r="B28" s="84" t="s">
        <v>2606</v>
      </c>
      <c r="C28" s="185" t="s">
        <v>2056</v>
      </c>
      <c r="D28" s="193">
        <f>SUM(D29:D34)</f>
        <v>0</v>
      </c>
      <c r="E28" s="193">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4" t="s">
        <v>2607</v>
      </c>
      <c r="B29" s="84" t="s">
        <v>2608</v>
      </c>
      <c r="C29" s="185" t="s">
        <v>2607</v>
      </c>
      <c r="D29" s="186">
        <v>0</v>
      </c>
      <c r="E29" s="186">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4" t="s">
        <v>2609</v>
      </c>
      <c r="B30" s="84" t="s">
        <v>2610</v>
      </c>
      <c r="C30" s="185" t="s">
        <v>2609</v>
      </c>
      <c r="D30" s="186">
        <v>0</v>
      </c>
      <c r="E30" s="186">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4" t="s">
        <v>2611</v>
      </c>
      <c r="B31" s="84" t="s">
        <v>2612</v>
      </c>
      <c r="C31" s="185" t="s">
        <v>2611</v>
      </c>
      <c r="D31" s="186">
        <v>0</v>
      </c>
      <c r="E31" s="186">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4" t="s">
        <v>2613</v>
      </c>
      <c r="B32" s="84" t="s">
        <v>2614</v>
      </c>
      <c r="C32" s="185" t="s">
        <v>2613</v>
      </c>
      <c r="D32" s="186">
        <v>0</v>
      </c>
      <c r="E32" s="186">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4" t="s">
        <v>2615</v>
      </c>
      <c r="B33" s="84" t="s">
        <v>2616</v>
      </c>
      <c r="C33" s="185" t="s">
        <v>2615</v>
      </c>
      <c r="D33" s="186">
        <v>0</v>
      </c>
      <c r="E33" s="186">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4" t="s">
        <v>2617</v>
      </c>
      <c r="B34" s="84" t="s">
        <v>2618</v>
      </c>
      <c r="C34" s="185" t="s">
        <v>2617</v>
      </c>
      <c r="D34" s="186">
        <v>0</v>
      </c>
      <c r="E34" s="186">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4" t="s">
        <v>2058</v>
      </c>
      <c r="B35" s="84" t="s">
        <v>2619</v>
      </c>
      <c r="C35" s="185" t="s">
        <v>2058</v>
      </c>
      <c r="D35" s="193">
        <v>600.57000000000005</v>
      </c>
      <c r="E35" s="193">
        <f>E36+E39+E43+E50+E54+E60+E61+E66+E74</f>
        <v>126.32</v>
      </c>
      <c r="F35" s="131">
        <f t="shared" si="0"/>
        <v>21.033351649266528</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4" t="s">
        <v>2060</v>
      </c>
      <c r="B36" s="84" t="s">
        <v>2620</v>
      </c>
      <c r="C36" s="185" t="s">
        <v>2060</v>
      </c>
      <c r="D36" s="193">
        <f>SUM(D37:D38)</f>
        <v>0</v>
      </c>
      <c r="E36" s="193">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4" t="s">
        <v>2621</v>
      </c>
      <c r="B37" s="84" t="s">
        <v>2622</v>
      </c>
      <c r="C37" s="185" t="s">
        <v>2621</v>
      </c>
      <c r="D37" s="186">
        <v>0</v>
      </c>
      <c r="E37" s="186">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4" t="s">
        <v>2623</v>
      </c>
      <c r="B38" s="84" t="s">
        <v>2624</v>
      </c>
      <c r="C38" s="185" t="s">
        <v>2623</v>
      </c>
      <c r="D38" s="186">
        <v>0</v>
      </c>
      <c r="E38" s="186">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4" t="s">
        <v>2062</v>
      </c>
      <c r="B39" s="84" t="s">
        <v>2625</v>
      </c>
      <c r="C39" s="185" t="s">
        <v>2062</v>
      </c>
      <c r="D39" s="193">
        <f>SUM(D40:D42)</f>
        <v>600.57000000000005</v>
      </c>
      <c r="E39" s="193">
        <f>SUM(E40:E42)</f>
        <v>126.32</v>
      </c>
      <c r="F39" s="131">
        <f t="shared" si="1"/>
        <v>21.033351649266528</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4" t="s">
        <v>2626</v>
      </c>
      <c r="B40" s="84" t="s">
        <v>2627</v>
      </c>
      <c r="C40" s="185" t="s">
        <v>2626</v>
      </c>
      <c r="D40" s="186">
        <v>600.57000000000005</v>
      </c>
      <c r="E40" s="186">
        <v>126.32</v>
      </c>
      <c r="F40" s="131">
        <f t="shared" si="1"/>
        <v>21.033351649266528</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4" t="s">
        <v>2628</v>
      </c>
      <c r="B41" s="84" t="s">
        <v>2629</v>
      </c>
      <c r="C41" s="185" t="s">
        <v>2628</v>
      </c>
      <c r="D41" s="186">
        <v>0</v>
      </c>
      <c r="E41" s="186">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4" t="s">
        <v>2630</v>
      </c>
      <c r="B42" s="84" t="s">
        <v>2631</v>
      </c>
      <c r="C42" s="185" t="s">
        <v>2630</v>
      </c>
      <c r="D42" s="186">
        <v>0</v>
      </c>
      <c r="E42" s="186">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4" t="s">
        <v>2632</v>
      </c>
      <c r="B43" s="84" t="s">
        <v>2633</v>
      </c>
      <c r="C43" s="185" t="s">
        <v>2632</v>
      </c>
      <c r="D43" s="193">
        <f>SUM(D44:D49)</f>
        <v>0</v>
      </c>
      <c r="E43" s="193">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4" t="s">
        <v>2634</v>
      </c>
      <c r="B44" s="84" t="s">
        <v>2635</v>
      </c>
      <c r="C44" s="185" t="s">
        <v>2634</v>
      </c>
      <c r="D44" s="186">
        <v>0</v>
      </c>
      <c r="E44" s="186">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4" t="s">
        <v>2636</v>
      </c>
      <c r="B45" s="84" t="s">
        <v>2637</v>
      </c>
      <c r="C45" s="185" t="s">
        <v>2636</v>
      </c>
      <c r="D45" s="186">
        <v>0</v>
      </c>
      <c r="E45" s="186">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4" t="s">
        <v>2638</v>
      </c>
      <c r="B46" s="84" t="s">
        <v>2639</v>
      </c>
      <c r="C46" s="185" t="s">
        <v>2638</v>
      </c>
      <c r="D46" s="186">
        <v>0</v>
      </c>
      <c r="E46" s="186">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4" t="s">
        <v>2640</v>
      </c>
      <c r="B47" s="84" t="s">
        <v>2641</v>
      </c>
      <c r="C47" s="185" t="s">
        <v>2640</v>
      </c>
      <c r="D47" s="186">
        <v>0</v>
      </c>
      <c r="E47" s="186">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4" t="s">
        <v>2642</v>
      </c>
      <c r="B48" s="84" t="s">
        <v>2643</v>
      </c>
      <c r="C48" s="185" t="s">
        <v>2642</v>
      </c>
      <c r="D48" s="186">
        <v>0</v>
      </c>
      <c r="E48" s="186">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4" t="s">
        <v>2644</v>
      </c>
      <c r="B49" s="84" t="s">
        <v>2645</v>
      </c>
      <c r="C49" s="185" t="s">
        <v>2644</v>
      </c>
      <c r="D49" s="186">
        <v>0</v>
      </c>
      <c r="E49" s="186">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4" t="s">
        <v>2646</v>
      </c>
      <c r="B50" s="84" t="s">
        <v>2647</v>
      </c>
      <c r="C50" s="185" t="s">
        <v>2646</v>
      </c>
      <c r="D50" s="193">
        <f>SUM(D51:D53)</f>
        <v>0</v>
      </c>
      <c r="E50" s="193">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4" t="s">
        <v>2648</v>
      </c>
      <c r="B51" s="84" t="s">
        <v>2649</v>
      </c>
      <c r="C51" s="185" t="s">
        <v>2648</v>
      </c>
      <c r="D51" s="186">
        <v>0</v>
      </c>
      <c r="E51" s="186">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4" t="s">
        <v>2650</v>
      </c>
      <c r="B52" s="84" t="s">
        <v>2651</v>
      </c>
      <c r="C52" s="185" t="s">
        <v>2650</v>
      </c>
      <c r="D52" s="186">
        <v>0</v>
      </c>
      <c r="E52" s="186">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4" t="s">
        <v>2652</v>
      </c>
      <c r="B53" s="84" t="s">
        <v>2653</v>
      </c>
      <c r="C53" s="185" t="s">
        <v>2652</v>
      </c>
      <c r="D53" s="186">
        <v>0</v>
      </c>
      <c r="E53" s="186">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4" t="s">
        <v>2654</v>
      </c>
      <c r="B54" s="84" t="s">
        <v>2655</v>
      </c>
      <c r="C54" s="185" t="s">
        <v>2654</v>
      </c>
      <c r="D54" s="193">
        <f>SUM(D55:D59)</f>
        <v>0</v>
      </c>
      <c r="E54" s="193">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4" t="s">
        <v>2656</v>
      </c>
      <c r="B55" s="84" t="s">
        <v>2657</v>
      </c>
      <c r="C55" s="185" t="s">
        <v>2656</v>
      </c>
      <c r="D55" s="186">
        <v>0</v>
      </c>
      <c r="E55" s="186">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4" t="s">
        <v>2658</v>
      </c>
      <c r="B56" s="84" t="s">
        <v>2659</v>
      </c>
      <c r="C56" s="185" t="s">
        <v>2658</v>
      </c>
      <c r="D56" s="186">
        <v>0</v>
      </c>
      <c r="E56" s="186">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4" t="s">
        <v>2660</v>
      </c>
      <c r="B57" s="84" t="s">
        <v>2661</v>
      </c>
      <c r="C57" s="185" t="s">
        <v>2660</v>
      </c>
      <c r="D57" s="186">
        <v>0</v>
      </c>
      <c r="E57" s="186">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4" t="s">
        <v>2662</v>
      </c>
      <c r="B58" s="84" t="s">
        <v>2663</v>
      </c>
      <c r="C58" s="185" t="s">
        <v>2662</v>
      </c>
      <c r="D58" s="186">
        <v>0</v>
      </c>
      <c r="E58" s="186">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4" t="s">
        <v>2664</v>
      </c>
      <c r="B59" s="84" t="s">
        <v>2665</v>
      </c>
      <c r="C59" s="185" t="s">
        <v>2664</v>
      </c>
      <c r="D59" s="186">
        <v>0</v>
      </c>
      <c r="E59" s="186">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4" t="s">
        <v>2666</v>
      </c>
      <c r="B60" s="84" t="s">
        <v>2667</v>
      </c>
      <c r="C60" s="185" t="s">
        <v>2666</v>
      </c>
      <c r="D60" s="186">
        <v>0</v>
      </c>
      <c r="E60" s="186">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4" t="s">
        <v>2668</v>
      </c>
      <c r="B61" s="84" t="s">
        <v>2669</v>
      </c>
      <c r="C61" s="185" t="s">
        <v>2668</v>
      </c>
      <c r="D61" s="193">
        <f>SUM(D62:D65)</f>
        <v>0</v>
      </c>
      <c r="E61" s="193">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4" t="s">
        <v>2670</v>
      </c>
      <c r="B62" s="84" t="s">
        <v>2671</v>
      </c>
      <c r="C62" s="185" t="s">
        <v>2670</v>
      </c>
      <c r="D62" s="186">
        <v>0</v>
      </c>
      <c r="E62" s="186">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4" t="s">
        <v>2672</v>
      </c>
      <c r="B63" s="84" t="s">
        <v>2673</v>
      </c>
      <c r="C63" s="185" t="s">
        <v>2672</v>
      </c>
      <c r="D63" s="186">
        <v>0</v>
      </c>
      <c r="E63" s="186">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4" t="s">
        <v>2674</v>
      </c>
      <c r="B64" s="84" t="s">
        <v>2675</v>
      </c>
      <c r="C64" s="185" t="s">
        <v>2674</v>
      </c>
      <c r="D64" s="186">
        <v>0</v>
      </c>
      <c r="E64" s="186">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4" t="s">
        <v>2676</v>
      </c>
      <c r="B65" s="84" t="s">
        <v>2677</v>
      </c>
      <c r="C65" s="185" t="s">
        <v>2676</v>
      </c>
      <c r="D65" s="186">
        <v>0</v>
      </c>
      <c r="E65" s="186">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4" t="s">
        <v>2678</v>
      </c>
      <c r="B66" s="84" t="s">
        <v>2679</v>
      </c>
      <c r="C66" s="185" t="s">
        <v>2678</v>
      </c>
      <c r="D66" s="193">
        <f>SUM(D67:D73)</f>
        <v>0</v>
      </c>
      <c r="E66" s="193">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4" t="s">
        <v>2680</v>
      </c>
      <c r="B67" s="84" t="s">
        <v>2681</v>
      </c>
      <c r="C67" s="185" t="s">
        <v>2680</v>
      </c>
      <c r="D67" s="186">
        <v>0</v>
      </c>
      <c r="E67" s="186">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4" t="s">
        <v>2682</v>
      </c>
      <c r="B68" s="84" t="s">
        <v>2683</v>
      </c>
      <c r="C68" s="185" t="s">
        <v>2682</v>
      </c>
      <c r="D68" s="186">
        <v>0</v>
      </c>
      <c r="E68" s="186">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4" t="s">
        <v>2684</v>
      </c>
      <c r="B69" s="84" t="s">
        <v>2685</v>
      </c>
      <c r="C69" s="185" t="s">
        <v>2684</v>
      </c>
      <c r="D69" s="186">
        <v>0</v>
      </c>
      <c r="E69" s="186">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4" t="s">
        <v>2686</v>
      </c>
      <c r="B70" s="84" t="s">
        <v>2687</v>
      </c>
      <c r="C70" s="185" t="s">
        <v>2686</v>
      </c>
      <c r="D70" s="186">
        <v>0</v>
      </c>
      <c r="E70" s="186">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4" t="s">
        <v>2688</v>
      </c>
      <c r="B71" s="84" t="s">
        <v>2689</v>
      </c>
      <c r="C71" s="185" t="s">
        <v>2688</v>
      </c>
      <c r="D71" s="186">
        <v>0</v>
      </c>
      <c r="E71" s="186">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4" t="s">
        <v>2690</v>
      </c>
      <c r="B72" s="84" t="s">
        <v>2691</v>
      </c>
      <c r="C72" s="185" t="s">
        <v>2690</v>
      </c>
      <c r="D72" s="186">
        <v>0</v>
      </c>
      <c r="E72" s="186">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4" t="s">
        <v>2692</v>
      </c>
      <c r="B73" s="84" t="s">
        <v>2693</v>
      </c>
      <c r="C73" s="185" t="s">
        <v>2692</v>
      </c>
      <c r="D73" s="186">
        <v>0</v>
      </c>
      <c r="E73" s="186">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4" t="s">
        <v>2064</v>
      </c>
      <c r="B74" s="84" t="s">
        <v>2694</v>
      </c>
      <c r="C74" s="185" t="s">
        <v>2064</v>
      </c>
      <c r="D74" s="186">
        <v>0</v>
      </c>
      <c r="E74" s="186">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4" t="s">
        <v>2066</v>
      </c>
      <c r="B75" s="84" t="s">
        <v>2695</v>
      </c>
      <c r="C75" s="185" t="s">
        <v>2066</v>
      </c>
      <c r="D75" s="193">
        <f>SUM(D76:D81)</f>
        <v>25038.44</v>
      </c>
      <c r="E75" s="193">
        <f>SUM(E76:E81)</f>
        <v>15572.76</v>
      </c>
      <c r="F75" s="131">
        <f t="shared" si="2"/>
        <v>62.195408340136218</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4" t="s">
        <v>2068</v>
      </c>
      <c r="B76" s="84" t="s">
        <v>2696</v>
      </c>
      <c r="C76" s="185" t="s">
        <v>2068</v>
      </c>
      <c r="D76" s="186">
        <v>0</v>
      </c>
      <c r="E76" s="186">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4" t="s">
        <v>2070</v>
      </c>
      <c r="B77" s="84" t="s">
        <v>2697</v>
      </c>
      <c r="C77" s="185" t="s">
        <v>2070</v>
      </c>
      <c r="D77" s="186">
        <v>0</v>
      </c>
      <c r="E77" s="186">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4" t="s">
        <v>2072</v>
      </c>
      <c r="B78" s="84" t="s">
        <v>2698</v>
      </c>
      <c r="C78" s="185" t="s">
        <v>2072</v>
      </c>
      <c r="D78" s="186">
        <v>6971.55</v>
      </c>
      <c r="E78" s="186">
        <v>8742.67</v>
      </c>
      <c r="F78" s="131">
        <f t="shared" si="2"/>
        <v>125.40496733151166</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4" t="s">
        <v>2074</v>
      </c>
      <c r="B79" s="84" t="s">
        <v>2699</v>
      </c>
      <c r="C79" s="185" t="s">
        <v>2074</v>
      </c>
      <c r="D79" s="186">
        <v>18066.89</v>
      </c>
      <c r="E79" s="186">
        <v>4330.09</v>
      </c>
      <c r="F79" s="131">
        <f t="shared" si="2"/>
        <v>23.966991551949452</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4" t="s">
        <v>2076</v>
      </c>
      <c r="B80" s="84" t="s">
        <v>2700</v>
      </c>
      <c r="C80" s="185" t="s">
        <v>2076</v>
      </c>
      <c r="D80" s="186">
        <v>0</v>
      </c>
      <c r="E80" s="186">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4" t="s">
        <v>2078</v>
      </c>
      <c r="B81" s="84" t="s">
        <v>2701</v>
      </c>
      <c r="C81" s="185" t="s">
        <v>2078</v>
      </c>
      <c r="D81" s="186">
        <v>0</v>
      </c>
      <c r="E81" s="186">
        <v>2500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4" t="s">
        <v>2080</v>
      </c>
      <c r="B82" s="84" t="s">
        <v>2702</v>
      </c>
      <c r="C82" s="185" t="s">
        <v>2080</v>
      </c>
      <c r="D82" s="193">
        <f>SUM(D83:D88)</f>
        <v>316667.44</v>
      </c>
      <c r="E82" s="193">
        <f>SUM(E83:E88)</f>
        <v>921328.71000000008</v>
      </c>
      <c r="F82" s="131">
        <f t="shared" si="2"/>
        <v>290.9451979022536</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4" t="s">
        <v>2082</v>
      </c>
      <c r="B83" s="84" t="s">
        <v>2703</v>
      </c>
      <c r="C83" s="185" t="s">
        <v>2082</v>
      </c>
      <c r="D83" s="186">
        <v>0</v>
      </c>
      <c r="E83" s="186">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4" t="s">
        <v>2084</v>
      </c>
      <c r="B84" s="84" t="s">
        <v>2704</v>
      </c>
      <c r="C84" s="185" t="s">
        <v>2084</v>
      </c>
      <c r="D84" s="186">
        <v>293597.03000000003</v>
      </c>
      <c r="E84" s="186">
        <v>900012.43</v>
      </c>
      <c r="F84" s="131">
        <f t="shared" si="2"/>
        <v>306.54684415574638</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4" t="s">
        <v>2086</v>
      </c>
      <c r="B85" s="84" t="s">
        <v>2705</v>
      </c>
      <c r="C85" s="185" t="s">
        <v>2086</v>
      </c>
      <c r="D85" s="186">
        <v>0</v>
      </c>
      <c r="E85" s="186">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4" t="s">
        <v>2088</v>
      </c>
      <c r="B86" s="84" t="s">
        <v>2706</v>
      </c>
      <c r="C86" s="185" t="s">
        <v>2088</v>
      </c>
      <c r="D86" s="186">
        <v>23070.41</v>
      </c>
      <c r="E86" s="186">
        <v>21316.28</v>
      </c>
      <c r="F86" s="131">
        <f t="shared" si="2"/>
        <v>92.39662407386777</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4" t="s">
        <v>2707</v>
      </c>
      <c r="B87" s="84" t="s">
        <v>2708</v>
      </c>
      <c r="C87" s="185" t="s">
        <v>2707</v>
      </c>
      <c r="D87" s="186">
        <v>0</v>
      </c>
      <c r="E87" s="186">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4" t="s">
        <v>2709</v>
      </c>
      <c r="B88" s="84" t="s">
        <v>2710</v>
      </c>
      <c r="C88" s="185" t="s">
        <v>2709</v>
      </c>
      <c r="D88" s="186">
        <v>0</v>
      </c>
      <c r="E88" s="186">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4" t="s">
        <v>2711</v>
      </c>
      <c r="B89" s="84" t="s">
        <v>2712</v>
      </c>
      <c r="C89" s="185" t="s">
        <v>2711</v>
      </c>
      <c r="D89" s="193">
        <f>D90+D94+D99+D104+D105+D106</f>
        <v>0</v>
      </c>
      <c r="E89" s="193">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4" t="s">
        <v>2713</v>
      </c>
      <c r="B90" s="84" t="s">
        <v>2714</v>
      </c>
      <c r="C90" s="185" t="s">
        <v>2713</v>
      </c>
      <c r="D90" s="193">
        <f>SUM(D91:D93)</f>
        <v>0</v>
      </c>
      <c r="E90" s="193">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4" t="s">
        <v>2715</v>
      </c>
      <c r="B91" s="84" t="s">
        <v>1623</v>
      </c>
      <c r="C91" s="185" t="s">
        <v>2715</v>
      </c>
      <c r="D91" s="186">
        <v>0</v>
      </c>
      <c r="E91" s="186">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4" t="s">
        <v>2716</v>
      </c>
      <c r="B92" s="84" t="s">
        <v>2717</v>
      </c>
      <c r="C92" s="185" t="s">
        <v>2716</v>
      </c>
      <c r="D92" s="186">
        <v>0</v>
      </c>
      <c r="E92" s="186">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4" t="s">
        <v>2718</v>
      </c>
      <c r="B93" s="84" t="s">
        <v>2719</v>
      </c>
      <c r="C93" s="185" t="s">
        <v>2718</v>
      </c>
      <c r="D93" s="186">
        <v>0</v>
      </c>
      <c r="E93" s="186">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4" t="s">
        <v>2720</v>
      </c>
      <c r="B94" s="84" t="s">
        <v>2721</v>
      </c>
      <c r="C94" s="185" t="s">
        <v>2720</v>
      </c>
      <c r="D94" s="193">
        <f>SUM(D95:D98)</f>
        <v>0</v>
      </c>
      <c r="E94" s="193">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4" t="s">
        <v>2722</v>
      </c>
      <c r="B95" s="84" t="s">
        <v>2723</v>
      </c>
      <c r="C95" s="185" t="s">
        <v>2722</v>
      </c>
      <c r="D95" s="186">
        <v>0</v>
      </c>
      <c r="E95" s="186">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4" t="s">
        <v>2724</v>
      </c>
      <c r="B96" s="84" t="s">
        <v>2725</v>
      </c>
      <c r="C96" s="185" t="s">
        <v>2724</v>
      </c>
      <c r="D96" s="186">
        <v>0</v>
      </c>
      <c r="E96" s="186">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4" t="s">
        <v>2726</v>
      </c>
      <c r="B97" s="84" t="s">
        <v>2727</v>
      </c>
      <c r="C97" s="185" t="s">
        <v>2726</v>
      </c>
      <c r="D97" s="186">
        <v>0</v>
      </c>
      <c r="E97" s="186">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4" t="s">
        <v>2728</v>
      </c>
      <c r="B98" s="84" t="s">
        <v>2729</v>
      </c>
      <c r="C98" s="185" t="s">
        <v>2728</v>
      </c>
      <c r="D98" s="186">
        <v>0</v>
      </c>
      <c r="E98" s="186">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4" t="s">
        <v>2730</v>
      </c>
      <c r="B99" s="84" t="s">
        <v>2731</v>
      </c>
      <c r="C99" s="185" t="s">
        <v>2730</v>
      </c>
      <c r="D99" s="193">
        <f>SUM(D100:D103)</f>
        <v>0</v>
      </c>
      <c r="E99" s="193">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4" t="s">
        <v>2732</v>
      </c>
      <c r="B100" s="84" t="s">
        <v>2733</v>
      </c>
      <c r="C100" s="185" t="s">
        <v>2732</v>
      </c>
      <c r="D100" s="186">
        <v>0</v>
      </c>
      <c r="E100" s="186">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4" t="s">
        <v>2734</v>
      </c>
      <c r="B101" s="84" t="s">
        <v>2735</v>
      </c>
      <c r="C101" s="185" t="s">
        <v>2734</v>
      </c>
      <c r="D101" s="186">
        <v>0</v>
      </c>
      <c r="E101" s="186">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4" t="s">
        <v>2736</v>
      </c>
      <c r="B102" s="84" t="s">
        <v>2737</v>
      </c>
      <c r="C102" s="185" t="s">
        <v>2736</v>
      </c>
      <c r="D102" s="186">
        <v>0</v>
      </c>
      <c r="E102" s="186">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4" t="s">
        <v>2738</v>
      </c>
      <c r="B103" s="84" t="s">
        <v>2739</v>
      </c>
      <c r="C103" s="185" t="s">
        <v>2738</v>
      </c>
      <c r="D103" s="186">
        <v>0</v>
      </c>
      <c r="E103" s="186">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4" t="s">
        <v>2740</v>
      </c>
      <c r="B104" s="84" t="s">
        <v>2741</v>
      </c>
      <c r="C104" s="185" t="s">
        <v>2740</v>
      </c>
      <c r="D104" s="186">
        <v>0</v>
      </c>
      <c r="E104" s="186">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4" t="s">
        <v>2742</v>
      </c>
      <c r="B105" s="84" t="s">
        <v>2743</v>
      </c>
      <c r="C105" s="185" t="s">
        <v>2742</v>
      </c>
      <c r="D105" s="186">
        <v>0</v>
      </c>
      <c r="E105" s="186">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4" t="s">
        <v>2744</v>
      </c>
      <c r="B106" s="84" t="s">
        <v>2745</v>
      </c>
      <c r="C106" s="185" t="s">
        <v>2744</v>
      </c>
      <c r="D106" s="186">
        <v>0</v>
      </c>
      <c r="E106" s="186">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4" t="s">
        <v>2746</v>
      </c>
      <c r="B107" s="84" t="s">
        <v>2747</v>
      </c>
      <c r="C107" s="185" t="s">
        <v>2746</v>
      </c>
      <c r="D107" s="193">
        <f>SUM(D108:D113)</f>
        <v>67178.05</v>
      </c>
      <c r="E107" s="193">
        <f>SUM(E108:E113)</f>
        <v>46971.11</v>
      </c>
      <c r="F107" s="131">
        <f t="shared" si="3"/>
        <v>69.920323677153476</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4" t="s">
        <v>2748</v>
      </c>
      <c r="B108" s="84" t="s">
        <v>2749</v>
      </c>
      <c r="C108" s="185" t="s">
        <v>2748</v>
      </c>
      <c r="D108" s="186">
        <v>0</v>
      </c>
      <c r="E108" s="186">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4" t="s">
        <v>2750</v>
      </c>
      <c r="B109" s="84" t="s">
        <v>2751</v>
      </c>
      <c r="C109" s="185" t="s">
        <v>2750</v>
      </c>
      <c r="D109" s="186">
        <v>31329.71</v>
      </c>
      <c r="E109" s="186">
        <v>4953.76</v>
      </c>
      <c r="F109" s="131">
        <f t="shared" si="3"/>
        <v>15.811700778590035</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4" t="s">
        <v>2752</v>
      </c>
      <c r="B110" s="84" t="s">
        <v>2753</v>
      </c>
      <c r="C110" s="185" t="s">
        <v>2752</v>
      </c>
      <c r="D110" s="186">
        <v>0</v>
      </c>
      <c r="E110" s="186">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4" t="s">
        <v>2754</v>
      </c>
      <c r="B111" s="84" t="s">
        <v>2755</v>
      </c>
      <c r="C111" s="185" t="s">
        <v>2754</v>
      </c>
      <c r="D111" s="186">
        <v>0</v>
      </c>
      <c r="E111" s="186">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4" t="s">
        <v>2756</v>
      </c>
      <c r="B112" s="84" t="s">
        <v>2757</v>
      </c>
      <c r="C112" s="185" t="s">
        <v>2756</v>
      </c>
      <c r="D112" s="186">
        <v>5972.53</v>
      </c>
      <c r="E112" s="186">
        <v>8473</v>
      </c>
      <c r="F112" s="131">
        <f t="shared" si="3"/>
        <v>141.86617731514116</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4" t="s">
        <v>2758</v>
      </c>
      <c r="B113" s="84" t="s">
        <v>2759</v>
      </c>
      <c r="C113" s="185" t="s">
        <v>2758</v>
      </c>
      <c r="D113" s="186">
        <v>29875.81</v>
      </c>
      <c r="E113" s="186">
        <v>33544.35</v>
      </c>
      <c r="F113" s="131">
        <f t="shared" si="3"/>
        <v>112.27929887089252</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4" t="s">
        <v>2760</v>
      </c>
      <c r="B114" s="84" t="s">
        <v>2761</v>
      </c>
      <c r="C114" s="185" t="s">
        <v>2760</v>
      </c>
      <c r="D114" s="193">
        <f>D115+D118+D121+D122+SUM(D125:D128)</f>
        <v>101358.92</v>
      </c>
      <c r="E114" s="193">
        <f>E115+E118+E121+E122+SUM(E125:E128)</f>
        <v>121301.25</v>
      </c>
      <c r="F114" s="131">
        <f t="shared" si="3"/>
        <v>119.67496299289692</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4" t="s">
        <v>2762</v>
      </c>
      <c r="B115" s="84" t="s">
        <v>2763</v>
      </c>
      <c r="C115" s="185" t="s">
        <v>2762</v>
      </c>
      <c r="D115" s="193">
        <f>SUM(D116:D117)</f>
        <v>87507.97</v>
      </c>
      <c r="E115" s="193">
        <f>SUM(E116:E117)</f>
        <v>107762.53</v>
      </c>
      <c r="F115" s="131">
        <f t="shared" si="3"/>
        <v>123.14596030510134</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4" t="s">
        <v>2764</v>
      </c>
      <c r="B116" s="84" t="s">
        <v>2765</v>
      </c>
      <c r="C116" s="185" t="s">
        <v>2764</v>
      </c>
      <c r="D116" s="186">
        <v>73619.679999999993</v>
      </c>
      <c r="E116" s="186">
        <v>99042.71</v>
      </c>
      <c r="F116" s="131">
        <f t="shared" si="3"/>
        <v>134.53292652182137</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4" t="s">
        <v>2766</v>
      </c>
      <c r="B117" s="84" t="s">
        <v>2767</v>
      </c>
      <c r="C117" s="185" t="s">
        <v>2766</v>
      </c>
      <c r="D117" s="186">
        <v>13888.29</v>
      </c>
      <c r="E117" s="186">
        <v>8719.82</v>
      </c>
      <c r="F117" s="131">
        <f t="shared" si="3"/>
        <v>62.785411306935544</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4" t="s">
        <v>2768</v>
      </c>
      <c r="B118" s="84" t="s">
        <v>2769</v>
      </c>
      <c r="C118" s="185" t="s">
        <v>2768</v>
      </c>
      <c r="D118" s="193">
        <f>SUM(D119:D120)</f>
        <v>13219.19</v>
      </c>
      <c r="E118" s="193">
        <f>SUM(E119:E120)</f>
        <v>13399.56</v>
      </c>
      <c r="F118" s="131">
        <f t="shared" si="3"/>
        <v>101.36445576468753</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4" t="s">
        <v>2770</v>
      </c>
      <c r="B119" s="84" t="s">
        <v>2771</v>
      </c>
      <c r="C119" s="185" t="s">
        <v>2770</v>
      </c>
      <c r="D119" s="186">
        <v>13219.19</v>
      </c>
      <c r="E119" s="186">
        <v>13399.56</v>
      </c>
      <c r="F119" s="131">
        <f t="shared" si="3"/>
        <v>101.36445576468753</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4" t="s">
        <v>2772</v>
      </c>
      <c r="B120" s="84" t="s">
        <v>2773</v>
      </c>
      <c r="C120" s="185" t="s">
        <v>2772</v>
      </c>
      <c r="D120" s="186">
        <v>0</v>
      </c>
      <c r="E120" s="186">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4" t="s">
        <v>2774</v>
      </c>
      <c r="B121" s="84" t="s">
        <v>2775</v>
      </c>
      <c r="C121" s="185" t="s">
        <v>2774</v>
      </c>
      <c r="D121" s="186">
        <v>0</v>
      </c>
      <c r="E121" s="186">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4" t="s">
        <v>2776</v>
      </c>
      <c r="B122" s="84" t="s">
        <v>2777</v>
      </c>
      <c r="C122" s="185" t="s">
        <v>2776</v>
      </c>
      <c r="D122" s="193">
        <f>SUM(D123:D124)</f>
        <v>0</v>
      </c>
      <c r="E122" s="193">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4" t="s">
        <v>2778</v>
      </c>
      <c r="B123" s="84" t="s">
        <v>2779</v>
      </c>
      <c r="C123" s="185" t="s">
        <v>2778</v>
      </c>
      <c r="D123" s="186">
        <v>0</v>
      </c>
      <c r="E123" s="186">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4" t="s">
        <v>2780</v>
      </c>
      <c r="B124" s="84" t="s">
        <v>2781</v>
      </c>
      <c r="C124" s="185" t="s">
        <v>2780</v>
      </c>
      <c r="D124" s="186">
        <v>0</v>
      </c>
      <c r="E124" s="186">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4" t="s">
        <v>2782</v>
      </c>
      <c r="B125" s="84" t="s">
        <v>2783</v>
      </c>
      <c r="C125" s="185" t="s">
        <v>2782</v>
      </c>
      <c r="D125" s="186">
        <v>0</v>
      </c>
      <c r="E125" s="186">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4" t="s">
        <v>2784</v>
      </c>
      <c r="B126" s="84" t="s">
        <v>2785</v>
      </c>
      <c r="C126" s="185" t="s">
        <v>2784</v>
      </c>
      <c r="D126" s="186">
        <v>631.76</v>
      </c>
      <c r="E126" s="186">
        <v>139.16</v>
      </c>
      <c r="F126" s="131">
        <f t="shared" si="3"/>
        <v>22.027352159047737</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4" t="s">
        <v>2786</v>
      </c>
      <c r="B127" s="84" t="s">
        <v>2787</v>
      </c>
      <c r="C127" s="185" t="s">
        <v>2786</v>
      </c>
      <c r="D127" s="186">
        <v>0</v>
      </c>
      <c r="E127" s="186">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4" t="s">
        <v>2788</v>
      </c>
      <c r="B128" s="84" t="s">
        <v>2789</v>
      </c>
      <c r="C128" s="185" t="s">
        <v>2788</v>
      </c>
      <c r="D128" s="186">
        <v>0</v>
      </c>
      <c r="E128" s="186">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4" t="s">
        <v>2790</v>
      </c>
      <c r="B129" s="84" t="s">
        <v>2791</v>
      </c>
      <c r="C129" s="185" t="s">
        <v>2790</v>
      </c>
      <c r="D129" s="193">
        <f>D130+D133+SUM(D134:D140)</f>
        <v>41151.14</v>
      </c>
      <c r="E129" s="193">
        <f>E130+E133+SUM(E134:E140)</f>
        <v>44596.18</v>
      </c>
      <c r="F129" s="131">
        <f t="shared" si="3"/>
        <v>108.37167573000409</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4" t="s">
        <v>2792</v>
      </c>
      <c r="B130" s="84" t="s">
        <v>2793</v>
      </c>
      <c r="C130" s="185" t="s">
        <v>2792</v>
      </c>
      <c r="D130" s="193">
        <f>SUM(D131:D132)</f>
        <v>0</v>
      </c>
      <c r="E130" s="193">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4" t="s">
        <v>2794</v>
      </c>
      <c r="B131" s="84" t="s">
        <v>2795</v>
      </c>
      <c r="C131" s="185" t="s">
        <v>2794</v>
      </c>
      <c r="D131" s="186">
        <v>0</v>
      </c>
      <c r="E131" s="186">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4" t="s">
        <v>2796</v>
      </c>
      <c r="B132" s="84" t="s">
        <v>2797</v>
      </c>
      <c r="C132" s="185" t="s">
        <v>2796</v>
      </c>
      <c r="D132" s="186">
        <v>0</v>
      </c>
      <c r="E132" s="186">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4" t="s">
        <v>2798</v>
      </c>
      <c r="B133" s="84" t="s">
        <v>2799</v>
      </c>
      <c r="C133" s="185" t="s">
        <v>2798</v>
      </c>
      <c r="D133" s="186">
        <v>0</v>
      </c>
      <c r="E133" s="186">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4" t="s">
        <v>2800</v>
      </c>
      <c r="B134" s="84" t="s">
        <v>2801</v>
      </c>
      <c r="C134" s="185" t="s">
        <v>2800</v>
      </c>
      <c r="D134" s="186">
        <v>0</v>
      </c>
      <c r="E134" s="186">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4" t="s">
        <v>2802</v>
      </c>
      <c r="B135" s="84" t="s">
        <v>2803</v>
      </c>
      <c r="C135" s="185" t="s">
        <v>2802</v>
      </c>
      <c r="D135" s="186">
        <v>0</v>
      </c>
      <c r="E135" s="186">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4" t="s">
        <v>2804</v>
      </c>
      <c r="B136" s="84" t="s">
        <v>2805</v>
      </c>
      <c r="C136" s="185" t="s">
        <v>2804</v>
      </c>
      <c r="D136" s="186">
        <v>34729.31</v>
      </c>
      <c r="E136" s="186">
        <v>30770.04</v>
      </c>
      <c r="F136" s="131">
        <f t="shared" si="4"/>
        <v>88.599629534822327</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4" t="s">
        <v>2806</v>
      </c>
      <c r="B137" s="84" t="s">
        <v>1650</v>
      </c>
      <c r="C137" s="185" t="s">
        <v>2806</v>
      </c>
      <c r="D137" s="186">
        <v>0</v>
      </c>
      <c r="E137" s="186">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4" t="s">
        <v>2807</v>
      </c>
      <c r="B138" s="107" t="s">
        <v>2808</v>
      </c>
      <c r="C138" s="185" t="s">
        <v>2807</v>
      </c>
      <c r="D138" s="186">
        <v>139</v>
      </c>
      <c r="E138" s="186">
        <v>8490</v>
      </c>
      <c r="F138" s="131">
        <f t="shared" si="4"/>
        <v>6107.9136690647483</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4" t="s">
        <v>2809</v>
      </c>
      <c r="B139" s="84" t="s">
        <v>2810</v>
      </c>
      <c r="C139" s="185" t="s">
        <v>2809</v>
      </c>
      <c r="D139" s="186">
        <v>0</v>
      </c>
      <c r="E139" s="186">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4" t="s">
        <v>2811</v>
      </c>
      <c r="B140" s="84" t="s">
        <v>2812</v>
      </c>
      <c r="C140" s="185" t="s">
        <v>2811</v>
      </c>
      <c r="D140" s="186">
        <v>6282.83</v>
      </c>
      <c r="E140" s="186">
        <v>5336.14</v>
      </c>
      <c r="F140" s="131">
        <f t="shared" si="4"/>
        <v>84.932108619841699</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2813</v>
      </c>
      <c r="C141" s="196" t="s">
        <v>2814</v>
      </c>
      <c r="D141" s="197">
        <f>D5+D22+D28+D35+D75+D82+D89+D107+D114+D129</f>
        <v>740345.19000000018</v>
      </c>
      <c r="E141" s="197">
        <f>E5+E22+E28+E35+E75+E82+E89+E107+E114+E129</f>
        <v>1373867.35</v>
      </c>
      <c r="F141" s="198">
        <f t="shared" si="4"/>
        <v>185.57118605714177</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0.855468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2815</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7" t="s">
        <v>1964</v>
      </c>
      <c r="B3" s="188" t="s">
        <v>40</v>
      </c>
      <c r="C3" s="94" t="s">
        <v>41</v>
      </c>
      <c r="D3" s="188" t="s">
        <v>2816</v>
      </c>
      <c r="E3" s="95" t="s">
        <v>2817</v>
      </c>
      <c r="F3" s="203"/>
      <c r="G3" s="204"/>
      <c r="H3" s="204"/>
      <c r="I3" s="204"/>
      <c r="J3" s="204"/>
      <c r="K3" s="204"/>
      <c r="L3" s="204"/>
      <c r="M3" s="204"/>
      <c r="N3" s="204"/>
      <c r="O3" s="204"/>
      <c r="P3" s="204"/>
      <c r="Q3" s="204"/>
      <c r="R3" s="204"/>
      <c r="S3" s="204"/>
      <c r="T3" s="204"/>
      <c r="U3" s="204"/>
      <c r="V3" s="204"/>
    </row>
    <row r="4" spans="1:25" s="141" customFormat="1" ht="12" customHeight="1" x14ac:dyDescent="0.2">
      <c r="A4" s="154">
        <v>1</v>
      </c>
      <c r="B4" s="155">
        <v>2</v>
      </c>
      <c r="C4" s="156" t="s">
        <v>56</v>
      </c>
      <c r="D4" s="156">
        <v>4</v>
      </c>
      <c r="E4" s="157">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2818</v>
      </c>
      <c r="B5" s="207" t="s">
        <v>2819</v>
      </c>
      <c r="C5" s="208" t="s">
        <v>2818</v>
      </c>
      <c r="D5" s="191">
        <f>D6+D22</f>
        <v>0</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2820</v>
      </c>
      <c r="B6" s="212" t="s">
        <v>2821</v>
      </c>
      <c r="C6" s="145" t="s">
        <v>2820</v>
      </c>
      <c r="D6" s="193">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2822</v>
      </c>
      <c r="C7" s="145" t="s">
        <v>2823</v>
      </c>
      <c r="D7" s="193">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2824</v>
      </c>
      <c r="C8" s="145" t="s">
        <v>2825</v>
      </c>
      <c r="D8" s="186">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2826</v>
      </c>
      <c r="C9" s="145" t="s">
        <v>2827</v>
      </c>
      <c r="D9" s="186">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2057</v>
      </c>
      <c r="C10" s="145" t="s">
        <v>2828</v>
      </c>
      <c r="D10" s="186">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393</v>
      </c>
      <c r="C11" s="145" t="s">
        <v>2829</v>
      </c>
      <c r="D11" s="186">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2830</v>
      </c>
      <c r="C12" s="145" t="s">
        <v>2831</v>
      </c>
      <c r="D12" s="186">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2832</v>
      </c>
      <c r="C13" s="145" t="s">
        <v>2833</v>
      </c>
      <c r="D13" s="186">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2834</v>
      </c>
      <c r="C14" s="145" t="s">
        <v>2835</v>
      </c>
      <c r="D14" s="193">
        <f>SUM(D15:D21)</f>
        <v>0</v>
      </c>
      <c r="E14" s="193">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2836</v>
      </c>
      <c r="C15" s="145" t="s">
        <v>2837</v>
      </c>
      <c r="D15" s="186">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2838</v>
      </c>
      <c r="C16" s="145" t="s">
        <v>2839</v>
      </c>
      <c r="D16" s="186">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2840</v>
      </c>
      <c r="C17" s="145" t="s">
        <v>2841</v>
      </c>
      <c r="D17" s="186">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2842</v>
      </c>
      <c r="C18" s="145" t="s">
        <v>2843</v>
      </c>
      <c r="D18" s="186">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2844</v>
      </c>
      <c r="C19" s="145" t="s">
        <v>2845</v>
      </c>
      <c r="D19" s="186">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2846</v>
      </c>
      <c r="C20" s="145" t="s">
        <v>2847</v>
      </c>
      <c r="D20" s="186">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2848</v>
      </c>
      <c r="C21" s="145" t="s">
        <v>2849</v>
      </c>
      <c r="D21" s="186">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2850</v>
      </c>
      <c r="B22" s="212" t="s">
        <v>2851</v>
      </c>
      <c r="C22" s="145" t="s">
        <v>2850</v>
      </c>
      <c r="D22" s="193">
        <f>D23+D30</f>
        <v>0</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2852</v>
      </c>
      <c r="C23" s="145" t="s">
        <v>2853</v>
      </c>
      <c r="D23" s="193">
        <f>SUM(D24:D29)</f>
        <v>0</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2824</v>
      </c>
      <c r="C24" s="145" t="s">
        <v>2854</v>
      </c>
      <c r="D24" s="186">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2826</v>
      </c>
      <c r="C25" s="145" t="s">
        <v>2855</v>
      </c>
      <c r="D25" s="186">
        <v>0</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2057</v>
      </c>
      <c r="C26" s="145" t="s">
        <v>2856</v>
      </c>
      <c r="D26" s="186">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393</v>
      </c>
      <c r="C27" s="145" t="s">
        <v>2857</v>
      </c>
      <c r="D27" s="186">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2830</v>
      </c>
      <c r="C28" s="145" t="s">
        <v>2858</v>
      </c>
      <c r="D28" s="186">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2832</v>
      </c>
      <c r="C29" s="145" t="s">
        <v>2859</v>
      </c>
      <c r="D29" s="186">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2860</v>
      </c>
      <c r="C30" s="145" t="s">
        <v>2861</v>
      </c>
      <c r="D30" s="193">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2836</v>
      </c>
      <c r="C31" s="145" t="s">
        <v>2862</v>
      </c>
      <c r="D31" s="186">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2838</v>
      </c>
      <c r="C32" s="145" t="s">
        <v>2863</v>
      </c>
      <c r="D32" s="186">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2840</v>
      </c>
      <c r="C33" s="145" t="s">
        <v>2864</v>
      </c>
      <c r="D33" s="186">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2842</v>
      </c>
      <c r="C34" s="145" t="s">
        <v>2865</v>
      </c>
      <c r="D34" s="186">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2844</v>
      </c>
      <c r="C35" s="145" t="s">
        <v>2866</v>
      </c>
      <c r="D35" s="186">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2846</v>
      </c>
      <c r="C36" s="145" t="s">
        <v>2867</v>
      </c>
      <c r="D36" s="186">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2848</v>
      </c>
      <c r="C37" s="145" t="s">
        <v>2868</v>
      </c>
      <c r="D37" s="186">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2869</v>
      </c>
      <c r="B38" s="212" t="s">
        <v>2870</v>
      </c>
      <c r="C38" s="145" t="s">
        <v>2869</v>
      </c>
      <c r="D38" s="193">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2871</v>
      </c>
      <c r="B39" s="212" t="s">
        <v>2872</v>
      </c>
      <c r="C39" s="145" t="s">
        <v>2871</v>
      </c>
      <c r="D39" s="193">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2873</v>
      </c>
      <c r="C40" s="145" t="s">
        <v>2874</v>
      </c>
      <c r="D40" s="186">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2316</v>
      </c>
      <c r="C41" s="145" t="s">
        <v>2875</v>
      </c>
      <c r="D41" s="186">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2876</v>
      </c>
      <c r="C42" s="145" t="s">
        <v>2877</v>
      </c>
      <c r="D42" s="186">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2878</v>
      </c>
      <c r="C43" s="145" t="s">
        <v>2879</v>
      </c>
      <c r="D43" s="186">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2880</v>
      </c>
      <c r="B44" s="212" t="s">
        <v>2881</v>
      </c>
      <c r="C44" s="145" t="s">
        <v>2880</v>
      </c>
      <c r="D44" s="193">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2873</v>
      </c>
      <c r="C45" s="145" t="s">
        <v>2882</v>
      </c>
      <c r="D45" s="186">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2316</v>
      </c>
      <c r="C46" s="145" t="s">
        <v>2883</v>
      </c>
      <c r="D46" s="186">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2876</v>
      </c>
      <c r="C47" s="145" t="s">
        <v>2884</v>
      </c>
      <c r="D47" s="186">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2878</v>
      </c>
      <c r="C48" s="175" t="s">
        <v>2885</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s="1"/>
      <c r="C249" s="223"/>
    </row>
    <row r="250" spans="1:22" ht="15.75" customHeight="1" x14ac:dyDescent="0.2">
      <c r="A250" s="1"/>
      <c r="C250" s="223"/>
    </row>
    <row r="251" spans="1:22" ht="15.75" customHeight="1" x14ac:dyDescent="0.2">
      <c r="A251" s="1"/>
      <c r="C251" s="223"/>
    </row>
    <row r="252" spans="1:22" ht="15.75" customHeight="1" x14ac:dyDescent="0.2">
      <c r="A252" s="1"/>
      <c r="C252" s="223"/>
    </row>
    <row r="253" spans="1:22" ht="15.75" customHeight="1" x14ac:dyDescent="0.2">
      <c r="A253" s="1"/>
      <c r="C253" s="223"/>
    </row>
    <row r="254" spans="1:22" ht="15.75" customHeight="1" x14ac:dyDescent="0.2">
      <c r="A254" s="1"/>
      <c r="C254" s="223"/>
    </row>
    <row r="255" spans="1:22" ht="15.75" customHeight="1" x14ac:dyDescent="0.2">
      <c r="A255" s="1"/>
      <c r="C255" s="223"/>
    </row>
    <row r="256" spans="1:22" ht="15.75" customHeight="1" x14ac:dyDescent="0.2">
      <c r="A256" s="1"/>
      <c r="C256" s="223"/>
    </row>
    <row r="257" spans="1:3" ht="15.75" customHeight="1" x14ac:dyDescent="0.2">
      <c r="A257" s="1"/>
      <c r="C257" s="223"/>
    </row>
    <row r="258" spans="1:3" ht="15.75" customHeight="1" x14ac:dyDescent="0.2">
      <c r="A258" s="1"/>
      <c r="C258" s="223"/>
    </row>
    <row r="259" spans="1:3" ht="15.75" customHeight="1" x14ac:dyDescent="0.2">
      <c r="A259" s="1"/>
      <c r="C259" s="223"/>
    </row>
    <row r="260" spans="1:3" ht="15.75" customHeight="1" x14ac:dyDescent="0.2">
      <c r="A260" s="1"/>
      <c r="C260" s="223"/>
    </row>
    <row r="261" spans="1:3" ht="15.75" customHeight="1" x14ac:dyDescent="0.2">
      <c r="A261" s="1"/>
      <c r="C261" s="223"/>
    </row>
    <row r="262" spans="1:3" ht="15.75" customHeight="1" x14ac:dyDescent="0.2">
      <c r="A262" s="1"/>
      <c r="C262" s="223"/>
    </row>
    <row r="263" spans="1:3" ht="15.75" customHeight="1" x14ac:dyDescent="0.2">
      <c r="A263" s="1"/>
      <c r="C263" s="223"/>
    </row>
    <row r="264" spans="1:3" ht="15.75" customHeight="1" x14ac:dyDescent="0.2">
      <c r="A264" s="1"/>
      <c r="C264" s="223"/>
    </row>
    <row r="265" spans="1:3" ht="15.75" customHeight="1" x14ac:dyDescent="0.2">
      <c r="A265" s="1"/>
      <c r="C265" s="223"/>
    </row>
    <row r="266" spans="1:3" ht="15.75" customHeight="1" x14ac:dyDescent="0.2">
      <c r="A266" s="1"/>
      <c r="C266" s="223"/>
    </row>
    <row r="267" spans="1:3" ht="15.75" customHeight="1" x14ac:dyDescent="0.2">
      <c r="A267" s="1"/>
      <c r="C267" s="223"/>
    </row>
    <row r="268" spans="1:3" ht="15.75" customHeight="1" x14ac:dyDescent="0.2">
      <c r="A268" s="1"/>
      <c r="C268" s="223"/>
    </row>
    <row r="269" spans="1:3" ht="15.75" customHeight="1" x14ac:dyDescent="0.2">
      <c r="A269" s="1"/>
      <c r="C269" s="223"/>
    </row>
    <row r="270" spans="1:3" ht="15.75" customHeight="1" x14ac:dyDescent="0.2">
      <c r="A270" s="1"/>
      <c r="C270" s="223"/>
    </row>
    <row r="271" spans="1:3" ht="15.75" customHeight="1" x14ac:dyDescent="0.2">
      <c r="A271" s="1"/>
      <c r="C271" s="223"/>
    </row>
    <row r="272" spans="1:3" ht="15.75" customHeight="1" x14ac:dyDescent="0.2">
      <c r="A272" s="1"/>
      <c r="C272" s="223"/>
    </row>
    <row r="273" spans="1:3" ht="15.75" customHeight="1" x14ac:dyDescent="0.2">
      <c r="A273" s="1"/>
      <c r="C273" s="223"/>
    </row>
    <row r="274" spans="1:3" ht="15.75" customHeight="1" x14ac:dyDescent="0.2">
      <c r="A274" s="1"/>
      <c r="C274" s="223"/>
    </row>
    <row r="275" spans="1:3" ht="15.75" customHeight="1" x14ac:dyDescent="0.2">
      <c r="A275" s="1"/>
      <c r="C275" s="223"/>
    </row>
    <row r="276" spans="1:3" ht="15.75" customHeight="1" x14ac:dyDescent="0.2">
      <c r="A276" s="1"/>
      <c r="C276" s="223"/>
    </row>
    <row r="277" spans="1:3" ht="15.75" customHeight="1" x14ac:dyDescent="0.2">
      <c r="A277" s="1"/>
      <c r="C277" s="223"/>
    </row>
    <row r="278" spans="1:3" ht="15.75" customHeight="1" x14ac:dyDescent="0.2">
      <c r="A278" s="1"/>
      <c r="C278" s="223"/>
    </row>
    <row r="279" spans="1:3" ht="15.75" customHeight="1" x14ac:dyDescent="0.2">
      <c r="A279" s="1"/>
      <c r="C279" s="223"/>
    </row>
    <row r="280" spans="1:3" ht="15.75" customHeight="1" x14ac:dyDescent="0.2">
      <c r="A280" s="1"/>
      <c r="C280" s="223"/>
    </row>
    <row r="281" spans="1:3" ht="15.75" customHeight="1" x14ac:dyDescent="0.2">
      <c r="A281" s="1"/>
      <c r="C281" s="223"/>
    </row>
    <row r="282" spans="1:3" ht="15.75" customHeight="1" x14ac:dyDescent="0.2">
      <c r="A282" s="1"/>
      <c r="C282" s="223"/>
    </row>
    <row r="283" spans="1:3" ht="15.75" customHeight="1" x14ac:dyDescent="0.2">
      <c r="A283" s="1"/>
      <c r="C283" s="223"/>
    </row>
    <row r="284" spans="1:3" ht="15.75" customHeight="1" x14ac:dyDescent="0.2">
      <c r="A284" s="1"/>
      <c r="C284" s="223"/>
    </row>
    <row r="285" spans="1:3" ht="15.75" customHeight="1" x14ac:dyDescent="0.2">
      <c r="A285" s="1"/>
      <c r="C285" s="223"/>
    </row>
    <row r="286" spans="1:3" ht="15.75" customHeight="1" x14ac:dyDescent="0.2">
      <c r="A286" s="1"/>
      <c r="C286" s="223"/>
    </row>
    <row r="287" spans="1:3" ht="15.75" customHeight="1" x14ac:dyDescent="0.2">
      <c r="A287" s="1"/>
      <c r="C287" s="223"/>
    </row>
    <row r="288" spans="1:3" ht="15.75" customHeight="1" x14ac:dyDescent="0.2">
      <c r="A288" s="1"/>
      <c r="C288" s="223"/>
    </row>
    <row r="289" spans="1:3" ht="15.75" customHeight="1" x14ac:dyDescent="0.2">
      <c r="A289" s="1"/>
      <c r="C289" s="223"/>
    </row>
    <row r="290" spans="1:3" ht="15.75" customHeight="1" x14ac:dyDescent="0.2">
      <c r="A290" s="1"/>
      <c r="C290" s="223"/>
    </row>
    <row r="291" spans="1:3" ht="15.75" customHeight="1" x14ac:dyDescent="0.2">
      <c r="A291" s="1"/>
      <c r="C291" s="223"/>
    </row>
    <row r="292" spans="1:3" ht="15.75" customHeight="1" x14ac:dyDescent="0.2">
      <c r="A292" s="1"/>
      <c r="C292" s="223"/>
    </row>
    <row r="293" spans="1:3" ht="15.75" customHeight="1" x14ac:dyDescent="0.2">
      <c r="A293" s="1"/>
      <c r="C293" s="223"/>
    </row>
    <row r="294" spans="1:3" ht="15.75" customHeight="1" x14ac:dyDescent="0.2">
      <c r="A294" s="1"/>
      <c r="C294" s="223"/>
    </row>
    <row r="295" spans="1:3" ht="15.75" customHeight="1" x14ac:dyDescent="0.2">
      <c r="A295" s="1"/>
      <c r="C295" s="223"/>
    </row>
    <row r="296" spans="1:3" ht="15.75" customHeight="1" x14ac:dyDescent="0.2">
      <c r="A296" s="1"/>
      <c r="C296" s="223"/>
    </row>
    <row r="297" spans="1:3" ht="15.75" customHeight="1" x14ac:dyDescent="0.2">
      <c r="A297" s="1"/>
      <c r="C297" s="223"/>
    </row>
    <row r="298" spans="1:3" ht="15.75" customHeight="1" x14ac:dyDescent="0.2">
      <c r="A298" s="1"/>
      <c r="C298" s="223"/>
    </row>
    <row r="299" spans="1:3" ht="15.75" customHeight="1" x14ac:dyDescent="0.2">
      <c r="A299" s="1"/>
      <c r="C299" s="223"/>
    </row>
    <row r="300" spans="1:3" ht="15.75" customHeight="1" x14ac:dyDescent="0.2">
      <c r="A300" s="1"/>
      <c r="C300" s="223"/>
    </row>
    <row r="301" spans="1:3" ht="15.75" customHeight="1" x14ac:dyDescent="0.2">
      <c r="A301" s="1"/>
      <c r="C301" s="223"/>
    </row>
    <row r="302" spans="1:3" ht="15.75" customHeight="1" x14ac:dyDescent="0.2">
      <c r="A302" s="1"/>
      <c r="C302" s="223"/>
    </row>
    <row r="303" spans="1:3" ht="15.75" customHeight="1" x14ac:dyDescent="0.2">
      <c r="A303" s="1"/>
      <c r="C303" s="223"/>
    </row>
    <row r="304" spans="1:3" ht="15.75" customHeight="1" x14ac:dyDescent="0.2">
      <c r="A304" s="1"/>
      <c r="C304" s="223"/>
    </row>
    <row r="305" spans="1:3" ht="15.75" customHeight="1" x14ac:dyDescent="0.2">
      <c r="A305" s="1"/>
      <c r="C305" s="223"/>
    </row>
    <row r="306" spans="1:3" ht="15.75" customHeight="1" x14ac:dyDescent="0.2">
      <c r="A306" s="1"/>
      <c r="C306" s="223"/>
    </row>
    <row r="307" spans="1:3" ht="15.75" customHeight="1" x14ac:dyDescent="0.2">
      <c r="A307" s="1"/>
      <c r="C307" s="223"/>
    </row>
    <row r="308" spans="1:3" ht="15.75" customHeight="1" x14ac:dyDescent="0.2">
      <c r="A308" s="1"/>
      <c r="C308" s="223"/>
    </row>
    <row r="309" spans="1:3" ht="15.75" customHeight="1" x14ac:dyDescent="0.2">
      <c r="A309" s="1"/>
      <c r="C309" s="223"/>
    </row>
    <row r="310" spans="1:3" ht="15.75" customHeight="1" x14ac:dyDescent="0.2">
      <c r="A310" s="1"/>
      <c r="C310" s="223"/>
    </row>
    <row r="311" spans="1:3" ht="15.75" customHeight="1" x14ac:dyDescent="0.2">
      <c r="A311" s="1"/>
      <c r="C311" s="223"/>
    </row>
    <row r="312" spans="1:3" ht="15.75" customHeight="1" x14ac:dyDescent="0.2">
      <c r="A312" s="1"/>
      <c r="C312" s="223"/>
    </row>
    <row r="313" spans="1:3" ht="15.75" customHeight="1" x14ac:dyDescent="0.2">
      <c r="A313" s="1"/>
      <c r="C313" s="223"/>
    </row>
    <row r="314" spans="1:3" ht="15.75" customHeight="1" x14ac:dyDescent="0.2">
      <c r="A314" s="1"/>
      <c r="C314" s="223"/>
    </row>
    <row r="315" spans="1:3" ht="15.75" customHeight="1" x14ac:dyDescent="0.2">
      <c r="A315" s="1"/>
      <c r="C315" s="223"/>
    </row>
    <row r="316" spans="1:3" ht="15.75" customHeight="1" x14ac:dyDescent="0.2">
      <c r="A316" s="1"/>
      <c r="C316" s="223"/>
    </row>
    <row r="317" spans="1:3" ht="15.75" customHeight="1" x14ac:dyDescent="0.2">
      <c r="A317" s="1"/>
      <c r="C317" s="223"/>
    </row>
    <row r="318" spans="1:3" ht="15.75" customHeight="1" x14ac:dyDescent="0.2">
      <c r="A318" s="1"/>
      <c r="C318" s="223"/>
    </row>
    <row r="319" spans="1:3" ht="15.75" customHeight="1" x14ac:dyDescent="0.2">
      <c r="A319" s="1"/>
      <c r="C319" s="223"/>
    </row>
    <row r="320" spans="1:3" ht="15.75" customHeight="1" x14ac:dyDescent="0.2">
      <c r="A320" s="1"/>
      <c r="C320" s="223"/>
    </row>
    <row r="321" spans="1:3" ht="15.75" customHeight="1" x14ac:dyDescent="0.2">
      <c r="A321" s="1"/>
      <c r="C321" s="223"/>
    </row>
    <row r="322" spans="1:3" ht="15.75" customHeight="1" x14ac:dyDescent="0.2">
      <c r="A322" s="1"/>
      <c r="C322" s="223"/>
    </row>
    <row r="323" spans="1:3" ht="15.75" customHeight="1" x14ac:dyDescent="0.2">
      <c r="A323" s="1"/>
      <c r="C323" s="223"/>
    </row>
    <row r="324" spans="1:3" ht="15.75" customHeight="1" x14ac:dyDescent="0.2">
      <c r="A324" s="1"/>
      <c r="C324" s="223"/>
    </row>
    <row r="325" spans="1:3" ht="15.75" customHeight="1" x14ac:dyDescent="0.2">
      <c r="A325" s="1"/>
      <c r="C325" s="223"/>
    </row>
    <row r="326" spans="1:3" ht="15.75" customHeight="1" x14ac:dyDescent="0.2">
      <c r="A326" s="1"/>
      <c r="C326" s="223"/>
    </row>
    <row r="327" spans="1:3" ht="15.75" customHeight="1" x14ac:dyDescent="0.2">
      <c r="A327" s="1"/>
      <c r="C327" s="223"/>
    </row>
    <row r="328" spans="1:3" ht="15.75" customHeight="1" x14ac:dyDescent="0.2">
      <c r="A328" s="1"/>
      <c r="C328" s="223"/>
    </row>
    <row r="329" spans="1:3" ht="15.75" customHeight="1" x14ac:dyDescent="0.2">
      <c r="A329" s="1"/>
      <c r="C329" s="223"/>
    </row>
    <row r="330" spans="1:3" ht="15.75" customHeight="1" x14ac:dyDescent="0.2">
      <c r="A330" s="1"/>
      <c r="C330" s="223"/>
    </row>
    <row r="331" spans="1:3" ht="15.75" customHeight="1" x14ac:dyDescent="0.2">
      <c r="A331" s="1"/>
      <c r="C331" s="223"/>
    </row>
    <row r="332" spans="1:3" ht="15.75" customHeight="1" x14ac:dyDescent="0.2">
      <c r="A332" s="1"/>
      <c r="C332" s="223"/>
    </row>
    <row r="333" spans="1:3" ht="15.75" customHeight="1" x14ac:dyDescent="0.2">
      <c r="A333" s="1"/>
      <c r="C333" s="223"/>
    </row>
    <row r="334" spans="1:3" ht="15.75" customHeight="1" x14ac:dyDescent="0.2">
      <c r="A334" s="1"/>
      <c r="C334" s="223"/>
    </row>
    <row r="335" spans="1:3" ht="15.75" customHeight="1" x14ac:dyDescent="0.2">
      <c r="A335" s="1"/>
      <c r="C335" s="223"/>
    </row>
    <row r="336" spans="1:3" ht="15.75" customHeight="1" x14ac:dyDescent="0.2">
      <c r="A336" s="1"/>
      <c r="C336" s="223"/>
    </row>
    <row r="337" spans="1:3" ht="15.75" customHeight="1" x14ac:dyDescent="0.2">
      <c r="A337" s="1"/>
      <c r="C337" s="223"/>
    </row>
    <row r="338" spans="1:3" ht="15.75" customHeight="1" x14ac:dyDescent="0.2">
      <c r="A338" s="1"/>
      <c r="C338" s="223"/>
    </row>
    <row r="339" spans="1:3" ht="15.75" customHeight="1" x14ac:dyDescent="0.2">
      <c r="A339" s="1"/>
      <c r="C339" s="223"/>
    </row>
    <row r="340" spans="1:3" ht="15.75" customHeight="1" x14ac:dyDescent="0.2">
      <c r="A340" s="1"/>
      <c r="C340" s="223"/>
    </row>
    <row r="341" spans="1:3" ht="15.75" customHeight="1" x14ac:dyDescent="0.2">
      <c r="A341" s="1"/>
      <c r="C341" s="223"/>
    </row>
    <row r="342" spans="1:3" ht="15.75" customHeight="1" x14ac:dyDescent="0.2">
      <c r="A342" s="1"/>
      <c r="C342" s="223"/>
    </row>
    <row r="343" spans="1:3" ht="15.75" customHeight="1" x14ac:dyDescent="0.2">
      <c r="A343" s="1"/>
      <c r="C343" s="223"/>
    </row>
    <row r="344" spans="1:3" ht="15.75" customHeight="1" x14ac:dyDescent="0.2">
      <c r="A344" s="1"/>
      <c r="C344" s="223"/>
    </row>
    <row r="345" spans="1:3" ht="15.75" customHeight="1" x14ac:dyDescent="0.2">
      <c r="A345" s="1"/>
      <c r="C345" s="223"/>
    </row>
    <row r="346" spans="1:3" ht="15.75" customHeight="1" x14ac:dyDescent="0.2">
      <c r="A346" s="1"/>
      <c r="C346" s="223"/>
    </row>
    <row r="347" spans="1:3" ht="15.75" customHeight="1" x14ac:dyDescent="0.2">
      <c r="A347" s="1"/>
      <c r="C347" s="223"/>
    </row>
    <row r="348" spans="1:3" ht="15.75" customHeight="1" x14ac:dyDescent="0.2">
      <c r="A348" s="1"/>
      <c r="C348" s="223"/>
    </row>
    <row r="349" spans="1:3" ht="15.75" customHeight="1" x14ac:dyDescent="0.2">
      <c r="A349" s="1"/>
      <c r="C349" s="223"/>
    </row>
    <row r="350" spans="1:3" ht="15.75" customHeight="1" x14ac:dyDescent="0.2">
      <c r="A350" s="1"/>
      <c r="C350" s="223"/>
    </row>
    <row r="351" spans="1:3" ht="15.75" customHeight="1" x14ac:dyDescent="0.2">
      <c r="A351" s="1"/>
      <c r="C351" s="223"/>
    </row>
    <row r="352" spans="1:3" ht="15.75" customHeight="1" x14ac:dyDescent="0.2">
      <c r="A352" s="1"/>
      <c r="C352" s="223"/>
    </row>
    <row r="353" spans="1:3" ht="15.75" customHeight="1" x14ac:dyDescent="0.2">
      <c r="A353" s="1"/>
      <c r="C353" s="223"/>
    </row>
    <row r="354" spans="1:3" ht="15.75" customHeight="1" x14ac:dyDescent="0.2">
      <c r="A354" s="1"/>
      <c r="C354" s="223"/>
    </row>
    <row r="355" spans="1:3" ht="15.75" customHeight="1" x14ac:dyDescent="0.2">
      <c r="A355" s="1"/>
      <c r="C355" s="223"/>
    </row>
    <row r="356" spans="1:3" ht="15.75" customHeight="1" x14ac:dyDescent="0.2">
      <c r="A356" s="1"/>
      <c r="C356" s="223"/>
    </row>
    <row r="357" spans="1:3" ht="15.75" customHeight="1" x14ac:dyDescent="0.2">
      <c r="A357" s="1"/>
      <c r="C357" s="223"/>
    </row>
    <row r="358" spans="1:3" ht="15.75" customHeight="1" x14ac:dyDescent="0.2">
      <c r="A358" s="1"/>
      <c r="C358" s="223"/>
    </row>
    <row r="359" spans="1:3" ht="15.75" customHeight="1" x14ac:dyDescent="0.2">
      <c r="A359" s="1"/>
      <c r="C359" s="223"/>
    </row>
    <row r="360" spans="1:3" ht="15.75" customHeight="1" x14ac:dyDescent="0.2">
      <c r="A360" s="1"/>
      <c r="C360" s="223"/>
    </row>
    <row r="361" spans="1:3" ht="15.75" customHeight="1" x14ac:dyDescent="0.2">
      <c r="A361" s="1"/>
      <c r="C361" s="223"/>
    </row>
    <row r="362" spans="1:3" ht="15.75" customHeight="1" x14ac:dyDescent="0.2">
      <c r="A362" s="1"/>
      <c r="C362" s="223"/>
    </row>
    <row r="363" spans="1:3" ht="15.75" customHeight="1" x14ac:dyDescent="0.2">
      <c r="A363" s="1"/>
      <c r="C363" s="223"/>
    </row>
    <row r="364" spans="1:3" ht="15.75" customHeight="1" x14ac:dyDescent="0.2">
      <c r="A364" s="1"/>
      <c r="C364" s="223"/>
    </row>
    <row r="365" spans="1:3" ht="15.75" customHeight="1" x14ac:dyDescent="0.2">
      <c r="A365" s="1"/>
      <c r="C365" s="223"/>
    </row>
    <row r="366" spans="1:3" ht="15.75" customHeight="1" x14ac:dyDescent="0.2">
      <c r="A366" s="1"/>
      <c r="C366" s="223"/>
    </row>
    <row r="367" spans="1:3" ht="15.75" customHeight="1" x14ac:dyDescent="0.2">
      <c r="A367" s="1"/>
      <c r="C367" s="223"/>
    </row>
    <row r="368" spans="1:3" ht="15.75" customHeight="1" x14ac:dyDescent="0.2">
      <c r="A368" s="1"/>
      <c r="C368" s="223"/>
    </row>
    <row r="369" spans="1:3" ht="15.75" customHeight="1" x14ac:dyDescent="0.2">
      <c r="A369" s="1"/>
      <c r="C369" s="223"/>
    </row>
    <row r="370" spans="1:3" ht="15.75" customHeight="1" x14ac:dyDescent="0.2">
      <c r="A370" s="1"/>
      <c r="C370" s="223"/>
    </row>
    <row r="371" spans="1:3" ht="15.75" customHeight="1" x14ac:dyDescent="0.2">
      <c r="A371" s="1"/>
      <c r="C371" s="223"/>
    </row>
    <row r="372" spans="1:3" ht="15.75" customHeight="1" x14ac:dyDescent="0.2">
      <c r="A372" s="1"/>
      <c r="C372" s="223"/>
    </row>
    <row r="373" spans="1:3" ht="15.75" customHeight="1" x14ac:dyDescent="0.2">
      <c r="A373" s="1"/>
      <c r="C373" s="223"/>
    </row>
    <row r="374" spans="1:3" ht="15.75" customHeight="1" x14ac:dyDescent="0.2">
      <c r="A374" s="1"/>
      <c r="C374" s="223"/>
    </row>
    <row r="375" spans="1:3" ht="15.75" customHeight="1" x14ac:dyDescent="0.2">
      <c r="A375" s="1"/>
      <c r="C375" s="223"/>
    </row>
    <row r="376" spans="1:3" ht="15.75" customHeight="1" x14ac:dyDescent="0.2">
      <c r="A376" s="1"/>
      <c r="C376" s="223"/>
    </row>
    <row r="377" spans="1:3" ht="15.75" customHeight="1" x14ac:dyDescent="0.2">
      <c r="A377" s="1"/>
      <c r="C377" s="223"/>
    </row>
    <row r="378" spans="1:3" ht="15.75" customHeight="1" x14ac:dyDescent="0.2">
      <c r="A378" s="1"/>
      <c r="C378" s="223"/>
    </row>
    <row r="379" spans="1:3" ht="15.75" customHeight="1" x14ac:dyDescent="0.2">
      <c r="A379" s="1"/>
      <c r="C379" s="223"/>
    </row>
    <row r="380" spans="1:3" ht="15.75" customHeight="1" x14ac:dyDescent="0.2">
      <c r="A380" s="1"/>
      <c r="C380" s="223"/>
    </row>
    <row r="381" spans="1:3" ht="15.75" customHeight="1" x14ac:dyDescent="0.2">
      <c r="A381" s="1"/>
      <c r="C381" s="223"/>
    </row>
    <row r="382" spans="1:3" ht="15.75" customHeight="1" x14ac:dyDescent="0.2">
      <c r="A382" s="1"/>
      <c r="C382" s="223"/>
    </row>
    <row r="383" spans="1:3" ht="15.75" customHeight="1" x14ac:dyDescent="0.2">
      <c r="A383" s="1"/>
      <c r="C383" s="223"/>
    </row>
    <row r="384" spans="1:3" ht="15.75" customHeight="1" x14ac:dyDescent="0.2">
      <c r="A384" s="1"/>
      <c r="C384" s="223"/>
    </row>
    <row r="385" spans="1:3" ht="15.75" customHeight="1" x14ac:dyDescent="0.2">
      <c r="A385" s="1"/>
      <c r="C385" s="223"/>
    </row>
    <row r="386" spans="1:3" ht="15.75" customHeight="1" x14ac:dyDescent="0.2">
      <c r="A386" s="1"/>
      <c r="C386" s="223"/>
    </row>
    <row r="387" spans="1:3" ht="15.75" customHeight="1" x14ac:dyDescent="0.2">
      <c r="A387" s="1"/>
      <c r="C387" s="223"/>
    </row>
    <row r="388" spans="1:3" ht="15.75" customHeight="1" x14ac:dyDescent="0.2">
      <c r="A388" s="1"/>
      <c r="C388" s="223"/>
    </row>
    <row r="389" spans="1:3" ht="15.75" customHeight="1" x14ac:dyDescent="0.2">
      <c r="A389" s="1"/>
      <c r="C389" s="223"/>
    </row>
    <row r="390" spans="1:3" ht="15.75" customHeight="1" x14ac:dyDescent="0.2">
      <c r="A390" s="1"/>
      <c r="C390" s="223"/>
    </row>
    <row r="391" spans="1:3" ht="15.75" customHeight="1" x14ac:dyDescent="0.2">
      <c r="A391" s="1"/>
      <c r="C391" s="223"/>
    </row>
    <row r="392" spans="1:3" ht="15.75" customHeight="1" x14ac:dyDescent="0.2">
      <c r="A392" s="1"/>
      <c r="C392" s="223"/>
    </row>
    <row r="393" spans="1:3" ht="15.75" customHeight="1" x14ac:dyDescent="0.2">
      <c r="A393" s="1"/>
      <c r="C393" s="223"/>
    </row>
    <row r="394" spans="1:3" ht="15.75" customHeight="1" x14ac:dyDescent="0.2">
      <c r="A394" s="1"/>
      <c r="C394" s="223"/>
    </row>
    <row r="395" spans="1:3" ht="15.75" customHeight="1" x14ac:dyDescent="0.2">
      <c r="A395" s="1"/>
      <c r="C395" s="223"/>
    </row>
    <row r="396" spans="1:3" ht="15.75" customHeight="1" x14ac:dyDescent="0.2">
      <c r="A396" s="1"/>
      <c r="C396" s="223"/>
    </row>
    <row r="397" spans="1:3" ht="15.75" customHeight="1" x14ac:dyDescent="0.2">
      <c r="A397" s="1"/>
      <c r="C397" s="223"/>
    </row>
    <row r="398" spans="1:3" ht="15.75" customHeight="1" x14ac:dyDescent="0.2">
      <c r="A398" s="1"/>
      <c r="C398" s="223"/>
    </row>
    <row r="399" spans="1:3" ht="15.75" customHeight="1" x14ac:dyDescent="0.2">
      <c r="A399" s="1"/>
      <c r="C399" s="223"/>
    </row>
    <row r="400" spans="1:3" ht="15.75" customHeight="1" x14ac:dyDescent="0.2">
      <c r="A400" s="1"/>
      <c r="C400" s="223"/>
    </row>
    <row r="401" spans="1:3" ht="15.75" customHeight="1" x14ac:dyDescent="0.2">
      <c r="A401" s="1"/>
      <c r="C401" s="223"/>
    </row>
    <row r="402" spans="1:3" ht="15.75" customHeight="1" x14ac:dyDescent="0.2">
      <c r="A402" s="1"/>
      <c r="C402" s="223"/>
    </row>
    <row r="403" spans="1:3" ht="15.75" customHeight="1" x14ac:dyDescent="0.2">
      <c r="A403" s="1"/>
      <c r="C403" s="223"/>
    </row>
    <row r="404" spans="1:3" ht="15.75" customHeight="1" x14ac:dyDescent="0.2">
      <c r="A404" s="1"/>
      <c r="C404" s="223"/>
    </row>
    <row r="405" spans="1:3" ht="15.75" customHeight="1" x14ac:dyDescent="0.2">
      <c r="A405" s="1"/>
      <c r="C405" s="223"/>
    </row>
    <row r="406" spans="1:3" ht="15.75" customHeight="1" x14ac:dyDescent="0.2">
      <c r="A406" s="1"/>
      <c r="C406" s="223"/>
    </row>
    <row r="407" spans="1:3" ht="15.75" customHeight="1" x14ac:dyDescent="0.2">
      <c r="A407" s="1"/>
      <c r="C407" s="223"/>
    </row>
    <row r="408" spans="1:3" ht="15.75" customHeight="1" x14ac:dyDescent="0.2">
      <c r="A408" s="1"/>
      <c r="C408" s="223"/>
    </row>
    <row r="409" spans="1:3" ht="15.75" customHeight="1" x14ac:dyDescent="0.2">
      <c r="A409" s="1"/>
      <c r="C409" s="223"/>
    </row>
    <row r="410" spans="1:3" ht="15.75" customHeight="1" x14ac:dyDescent="0.2">
      <c r="A410" s="1"/>
      <c r="C410" s="223"/>
    </row>
    <row r="411" spans="1:3" ht="15.75" customHeight="1" x14ac:dyDescent="0.2">
      <c r="A411" s="1"/>
      <c r="C411" s="223"/>
    </row>
    <row r="412" spans="1:3" ht="15.75" customHeight="1" x14ac:dyDescent="0.2">
      <c r="A412" s="1"/>
      <c r="C412" s="223"/>
    </row>
    <row r="413" spans="1:3" ht="15.75" customHeight="1" x14ac:dyDescent="0.2">
      <c r="A413" s="1"/>
      <c r="C413" s="223"/>
    </row>
    <row r="414" spans="1:3" ht="15.75" customHeight="1" x14ac:dyDescent="0.2">
      <c r="A414" s="1"/>
      <c r="C414" s="223"/>
    </row>
    <row r="415" spans="1:3" ht="15.75" customHeight="1" x14ac:dyDescent="0.2">
      <c r="A415" s="1"/>
      <c r="C415" s="223"/>
    </row>
    <row r="416" spans="1:3" ht="15.75" customHeight="1" x14ac:dyDescent="0.2">
      <c r="A416" s="1"/>
      <c r="C416" s="223"/>
    </row>
    <row r="417" spans="1:3" ht="15.75" customHeight="1" x14ac:dyDescent="0.2">
      <c r="A417" s="1"/>
      <c r="C417" s="223"/>
    </row>
    <row r="418" spans="1:3" ht="15.75" customHeight="1" x14ac:dyDescent="0.2">
      <c r="A418" s="1"/>
      <c r="C418" s="223"/>
    </row>
    <row r="419" spans="1:3" ht="15.75" customHeight="1" x14ac:dyDescent="0.2">
      <c r="A419" s="1"/>
      <c r="C419" s="223"/>
    </row>
    <row r="420" spans="1:3" ht="15.75" customHeight="1" x14ac:dyDescent="0.2">
      <c r="A420" s="1"/>
      <c r="C420" s="223"/>
    </row>
    <row r="421" spans="1:3" ht="15.75" customHeight="1" x14ac:dyDescent="0.2">
      <c r="A421" s="1"/>
      <c r="C421" s="223"/>
    </row>
    <row r="422" spans="1:3" ht="15.75" customHeight="1" x14ac:dyDescent="0.2">
      <c r="A422" s="1"/>
      <c r="C422" s="223"/>
    </row>
    <row r="423" spans="1:3" ht="15.75" customHeight="1" x14ac:dyDescent="0.2">
      <c r="A423" s="1"/>
      <c r="C423" s="223"/>
    </row>
    <row r="424" spans="1:3" ht="15.75" customHeight="1" x14ac:dyDescent="0.2">
      <c r="A424" s="1"/>
      <c r="C424" s="223"/>
    </row>
    <row r="425" spans="1:3" ht="15.75" customHeight="1" x14ac:dyDescent="0.2">
      <c r="A425" s="1"/>
      <c r="C425" s="223"/>
    </row>
    <row r="426" spans="1:3" ht="15.75" customHeight="1" x14ac:dyDescent="0.2">
      <c r="A426" s="1"/>
      <c r="C426" s="223"/>
    </row>
    <row r="427" spans="1:3" ht="15.75" customHeight="1" x14ac:dyDescent="0.2">
      <c r="A427" s="1"/>
      <c r="C427" s="223"/>
    </row>
    <row r="428" spans="1:3" ht="15.75" customHeight="1" x14ac:dyDescent="0.2">
      <c r="A428" s="1"/>
      <c r="C428" s="223"/>
    </row>
    <row r="429" spans="1:3" ht="15.75" customHeight="1" x14ac:dyDescent="0.2">
      <c r="A429" s="1"/>
      <c r="C429" s="223"/>
    </row>
    <row r="430" spans="1:3" ht="15.75" customHeight="1" x14ac:dyDescent="0.2">
      <c r="A430" s="1"/>
      <c r="C430" s="223"/>
    </row>
    <row r="431" spans="1:3" ht="15.75" customHeight="1" x14ac:dyDescent="0.2">
      <c r="A431" s="1"/>
      <c r="C431" s="223"/>
    </row>
    <row r="432" spans="1:3" ht="15.75" customHeight="1" x14ac:dyDescent="0.2">
      <c r="A432" s="1"/>
      <c r="C432" s="223"/>
    </row>
    <row r="433" spans="1:3" ht="15.75" customHeight="1" x14ac:dyDescent="0.2">
      <c r="A433" s="1"/>
      <c r="C433" s="223"/>
    </row>
    <row r="434" spans="1:3" ht="15.75" customHeight="1" x14ac:dyDescent="0.2">
      <c r="A434" s="1"/>
      <c r="C434" s="223"/>
    </row>
    <row r="435" spans="1:3" ht="15.75" customHeight="1" x14ac:dyDescent="0.2">
      <c r="A435" s="1"/>
      <c r="C435" s="223"/>
    </row>
    <row r="436" spans="1:3" ht="15.75" customHeight="1" x14ac:dyDescent="0.2">
      <c r="A436" s="1"/>
      <c r="C436" s="223"/>
    </row>
    <row r="437" spans="1:3" ht="15.75" customHeight="1" x14ac:dyDescent="0.2">
      <c r="A437" s="1"/>
      <c r="C437" s="223"/>
    </row>
    <row r="438" spans="1:3" ht="15.75" customHeight="1" x14ac:dyDescent="0.2">
      <c r="A438" s="1"/>
      <c r="C438" s="223"/>
    </row>
    <row r="439" spans="1:3" ht="15.75" customHeight="1" x14ac:dyDescent="0.2">
      <c r="A439" s="1"/>
      <c r="C439" s="223"/>
    </row>
    <row r="440" spans="1:3" ht="15.75" customHeight="1" x14ac:dyDescent="0.2">
      <c r="A440" s="1"/>
      <c r="C440" s="223"/>
    </row>
    <row r="441" spans="1:3" ht="15.75" customHeight="1" x14ac:dyDescent="0.2">
      <c r="A441" s="1"/>
      <c r="C441" s="223"/>
    </row>
    <row r="442" spans="1:3" ht="15.75" customHeight="1" x14ac:dyDescent="0.2">
      <c r="A442" s="1"/>
      <c r="C442" s="223"/>
    </row>
    <row r="443" spans="1:3" ht="15.75" customHeight="1" x14ac:dyDescent="0.2">
      <c r="A443" s="1"/>
      <c r="C443" s="223"/>
    </row>
    <row r="444" spans="1:3" ht="15.75" customHeight="1" x14ac:dyDescent="0.2">
      <c r="A444" s="1"/>
      <c r="C444" s="223"/>
    </row>
    <row r="445" spans="1:3" ht="15.75" customHeight="1" x14ac:dyDescent="0.2">
      <c r="A445" s="1"/>
      <c r="C445" s="223"/>
    </row>
    <row r="446" spans="1:3" ht="15.75" customHeight="1" x14ac:dyDescent="0.2">
      <c r="A446" s="1"/>
      <c r="C446" s="223"/>
    </row>
    <row r="447" spans="1:3" ht="15.75" customHeight="1" x14ac:dyDescent="0.2">
      <c r="A447" s="1"/>
      <c r="C447" s="223"/>
    </row>
    <row r="448" spans="1:3" ht="15.75" customHeight="1" x14ac:dyDescent="0.2">
      <c r="A448" s="1"/>
      <c r="C448" s="223"/>
    </row>
    <row r="449" spans="1:3" ht="15.75" customHeight="1" x14ac:dyDescent="0.2">
      <c r="A449" s="1"/>
      <c r="C449" s="223"/>
    </row>
    <row r="450" spans="1:3" ht="15.75" customHeight="1" x14ac:dyDescent="0.2">
      <c r="A450" s="1"/>
      <c r="C450" s="223"/>
    </row>
    <row r="451" spans="1:3" ht="15.75" customHeight="1" x14ac:dyDescent="0.2">
      <c r="A451" s="1"/>
      <c r="C451" s="223"/>
    </row>
    <row r="452" spans="1:3" ht="15.75" customHeight="1" x14ac:dyDescent="0.2">
      <c r="A452" s="1"/>
      <c r="C452" s="223"/>
    </row>
    <row r="453" spans="1:3" ht="15.75" customHeight="1" x14ac:dyDescent="0.2">
      <c r="A453" s="1"/>
      <c r="C453" s="223"/>
    </row>
    <row r="454" spans="1:3" ht="15.75" customHeight="1" x14ac:dyDescent="0.2">
      <c r="A454" s="1"/>
      <c r="C454" s="223"/>
    </row>
    <row r="455" spans="1:3" ht="15.75" customHeight="1" x14ac:dyDescent="0.2">
      <c r="A455" s="1"/>
      <c r="C455" s="223"/>
    </row>
    <row r="456" spans="1:3" ht="15.75" customHeight="1" x14ac:dyDescent="0.2">
      <c r="A456" s="1"/>
      <c r="C456" s="223"/>
    </row>
    <row r="457" spans="1:3" ht="15.75" customHeight="1" x14ac:dyDescent="0.2">
      <c r="A457" s="1"/>
      <c r="C457" s="223"/>
    </row>
    <row r="458" spans="1:3" ht="15.75" customHeight="1" x14ac:dyDescent="0.2">
      <c r="A458" s="1"/>
      <c r="C458" s="223"/>
    </row>
    <row r="459" spans="1:3" ht="15.75" customHeight="1" x14ac:dyDescent="0.2">
      <c r="A459" s="1"/>
      <c r="C459" s="223"/>
    </row>
    <row r="460" spans="1:3" ht="15.75" customHeight="1" x14ac:dyDescent="0.2">
      <c r="A460" s="1"/>
      <c r="C460" s="223"/>
    </row>
    <row r="461" spans="1:3" ht="15.75" customHeight="1" x14ac:dyDescent="0.2">
      <c r="A461" s="1"/>
      <c r="C461" s="223"/>
    </row>
    <row r="462" spans="1:3" ht="15.75" customHeight="1" x14ac:dyDescent="0.2">
      <c r="A462" s="1"/>
      <c r="C462" s="223"/>
    </row>
    <row r="463" spans="1:3" ht="15.75" customHeight="1" x14ac:dyDescent="0.2">
      <c r="A463" s="1"/>
      <c r="C463" s="223"/>
    </row>
    <row r="464" spans="1:3" ht="15.75" customHeight="1" x14ac:dyDescent="0.2">
      <c r="A464" s="1"/>
      <c r="C464" s="223"/>
    </row>
    <row r="465" spans="1:3" ht="15.75" customHeight="1" x14ac:dyDescent="0.2">
      <c r="A465" s="1"/>
      <c r="C465" s="223"/>
    </row>
    <row r="466" spans="1:3" ht="15.75" customHeight="1" x14ac:dyDescent="0.2">
      <c r="A466" s="1"/>
      <c r="C466" s="223"/>
    </row>
    <row r="467" spans="1:3" ht="15.75" customHeight="1" x14ac:dyDescent="0.2">
      <c r="A467" s="1"/>
      <c r="C467" s="223"/>
    </row>
    <row r="468" spans="1:3" ht="15.75" customHeight="1" x14ac:dyDescent="0.2">
      <c r="A468" s="1"/>
      <c r="C468" s="223"/>
    </row>
    <row r="469" spans="1:3" ht="15.75" customHeight="1" x14ac:dyDescent="0.2">
      <c r="A469" s="1"/>
      <c r="C469" s="223"/>
    </row>
    <row r="470" spans="1:3" ht="15.75" customHeight="1" x14ac:dyDescent="0.2">
      <c r="A470" s="1"/>
      <c r="C470" s="223"/>
    </row>
    <row r="471" spans="1:3" ht="15.75" customHeight="1" x14ac:dyDescent="0.2">
      <c r="A471" s="1"/>
      <c r="C471" s="223"/>
    </row>
    <row r="472" spans="1:3" ht="15.75" customHeight="1" x14ac:dyDescent="0.2">
      <c r="A472" s="1"/>
      <c r="C472" s="223"/>
    </row>
    <row r="473" spans="1:3" ht="15.75" customHeight="1" x14ac:dyDescent="0.2">
      <c r="A473" s="1"/>
      <c r="C473" s="223"/>
    </row>
    <row r="474" spans="1:3" ht="15.75" customHeight="1" x14ac:dyDescent="0.2">
      <c r="A474" s="1"/>
      <c r="C474" s="223"/>
    </row>
    <row r="475" spans="1:3" ht="15.75" customHeight="1" x14ac:dyDescent="0.2">
      <c r="A475" s="1"/>
      <c r="C475" s="223"/>
    </row>
    <row r="476" spans="1:3" ht="15.75" customHeight="1" x14ac:dyDescent="0.2">
      <c r="A476" s="1"/>
      <c r="C476" s="223"/>
    </row>
    <row r="477" spans="1:3" ht="15.75" customHeight="1" x14ac:dyDescent="0.2">
      <c r="A477" s="1"/>
      <c r="C477" s="223"/>
    </row>
    <row r="478" spans="1:3" ht="15.75" customHeight="1" x14ac:dyDescent="0.2">
      <c r="A478" s="1"/>
      <c r="C478" s="223"/>
    </row>
    <row r="479" spans="1:3" ht="15.75" customHeight="1" x14ac:dyDescent="0.2">
      <c r="A479" s="1"/>
      <c r="C479" s="223"/>
    </row>
    <row r="480" spans="1:3" ht="15.75" customHeight="1" x14ac:dyDescent="0.2">
      <c r="A480" s="1"/>
      <c r="C480" s="223"/>
    </row>
    <row r="481" spans="1:3" ht="15.75" customHeight="1" x14ac:dyDescent="0.2">
      <c r="A481" s="1"/>
      <c r="C481" s="223"/>
    </row>
    <row r="482" spans="1:3" ht="15.75" customHeight="1" x14ac:dyDescent="0.2">
      <c r="A482" s="1"/>
      <c r="C482" s="223"/>
    </row>
    <row r="483" spans="1:3" ht="15.75" customHeight="1" x14ac:dyDescent="0.2">
      <c r="A483" s="1"/>
      <c r="C483" s="223"/>
    </row>
    <row r="484" spans="1:3" ht="15.75" customHeight="1" x14ac:dyDescent="0.2">
      <c r="A484" s="1"/>
      <c r="C484" s="223"/>
    </row>
    <row r="485" spans="1:3" ht="15.75" customHeight="1" x14ac:dyDescent="0.2">
      <c r="A485" s="1"/>
      <c r="C485" s="223"/>
    </row>
    <row r="486" spans="1:3" ht="15.75" customHeight="1" x14ac:dyDescent="0.2">
      <c r="A486" s="1"/>
      <c r="C486" s="223"/>
    </row>
    <row r="487" spans="1:3" ht="15.75" customHeight="1" x14ac:dyDescent="0.2">
      <c r="A487" s="1"/>
      <c r="C487" s="223"/>
    </row>
    <row r="488" spans="1:3" ht="15.75" customHeight="1" x14ac:dyDescent="0.2">
      <c r="A488" s="1"/>
      <c r="C488" s="223"/>
    </row>
    <row r="489" spans="1:3" ht="15.75" customHeight="1" x14ac:dyDescent="0.2">
      <c r="A489" s="1"/>
      <c r="C489" s="223"/>
    </row>
    <row r="490" spans="1:3" ht="15.75" customHeight="1" x14ac:dyDescent="0.2">
      <c r="A490" s="1"/>
      <c r="C490" s="223"/>
    </row>
    <row r="491" spans="1:3" ht="15.75" customHeight="1" x14ac:dyDescent="0.2">
      <c r="A491" s="1"/>
      <c r="C491" s="223"/>
    </row>
    <row r="492" spans="1:3" ht="15.75" customHeight="1" x14ac:dyDescent="0.2">
      <c r="A492" s="1"/>
      <c r="C492" s="223"/>
    </row>
    <row r="493" spans="1:3" ht="15.75" customHeight="1" x14ac:dyDescent="0.2">
      <c r="A493" s="1"/>
      <c r="C493" s="223"/>
    </row>
    <row r="494" spans="1:3" ht="15.75" customHeight="1" x14ac:dyDescent="0.2">
      <c r="A494" s="1"/>
      <c r="C494" s="223"/>
    </row>
    <row r="495" spans="1:3" ht="15.75" customHeight="1" x14ac:dyDescent="0.2">
      <c r="A495" s="1"/>
      <c r="C495" s="223"/>
    </row>
    <row r="496" spans="1:3" ht="15.75" customHeight="1" x14ac:dyDescent="0.2">
      <c r="A496" s="1"/>
      <c r="C496" s="223"/>
    </row>
    <row r="497" spans="1:3" ht="15.75" customHeight="1" x14ac:dyDescent="0.2">
      <c r="A497" s="1"/>
      <c r="C497" s="223"/>
    </row>
    <row r="498" spans="1:3" ht="15.75" customHeight="1" x14ac:dyDescent="0.2">
      <c r="A498" s="1"/>
      <c r="C498" s="223"/>
    </row>
    <row r="499" spans="1:3" ht="15.75" customHeight="1" x14ac:dyDescent="0.2">
      <c r="A499" s="1"/>
      <c r="C499" s="223"/>
    </row>
    <row r="500" spans="1:3" ht="15.75" customHeight="1" x14ac:dyDescent="0.2">
      <c r="A500" s="1"/>
      <c r="C500" s="223"/>
    </row>
    <row r="501" spans="1:3" ht="15.75" customHeight="1" x14ac:dyDescent="0.2">
      <c r="A501" s="1"/>
      <c r="C501" s="223"/>
    </row>
    <row r="502" spans="1:3" ht="15.75" customHeight="1" x14ac:dyDescent="0.2">
      <c r="A502" s="1"/>
      <c r="C502" s="223"/>
    </row>
    <row r="503" spans="1:3" ht="15.75" customHeight="1" x14ac:dyDescent="0.2">
      <c r="A503" s="1"/>
      <c r="C503" s="223"/>
    </row>
    <row r="504" spans="1:3" ht="15.75" customHeight="1" x14ac:dyDescent="0.2">
      <c r="A504" s="1"/>
      <c r="C504" s="223"/>
    </row>
    <row r="505" spans="1:3" ht="15.75" customHeight="1" x14ac:dyDescent="0.2">
      <c r="A505" s="1"/>
      <c r="C505" s="223"/>
    </row>
    <row r="506" spans="1:3" ht="15.75" customHeight="1" x14ac:dyDescent="0.2">
      <c r="A506" s="1"/>
      <c r="C506" s="223"/>
    </row>
    <row r="507" spans="1:3" ht="15.75" customHeight="1" x14ac:dyDescent="0.2">
      <c r="A507" s="1"/>
      <c r="C507" s="223"/>
    </row>
    <row r="508" spans="1:3" ht="15.75" customHeight="1" x14ac:dyDescent="0.2">
      <c r="A508" s="1"/>
      <c r="C508" s="223"/>
    </row>
    <row r="509" spans="1:3" ht="15.75" customHeight="1" x14ac:dyDescent="0.2">
      <c r="A509" s="1"/>
      <c r="C509" s="223"/>
    </row>
    <row r="510" spans="1:3" ht="15.75" customHeight="1" x14ac:dyDescent="0.2">
      <c r="A510" s="1"/>
      <c r="C510" s="223"/>
    </row>
    <row r="511" spans="1:3" ht="15.75" customHeight="1" x14ac:dyDescent="0.2">
      <c r="A511" s="1"/>
      <c r="C511" s="223"/>
    </row>
    <row r="512" spans="1:3" ht="15.75" customHeight="1" x14ac:dyDescent="0.2">
      <c r="A512" s="1"/>
      <c r="C512" s="223"/>
    </row>
    <row r="513" spans="1:3" ht="15.75" customHeight="1" x14ac:dyDescent="0.2">
      <c r="A513" s="1"/>
      <c r="C513" s="223"/>
    </row>
    <row r="514" spans="1:3" ht="15.75" customHeight="1" x14ac:dyDescent="0.2">
      <c r="A514" s="1"/>
      <c r="C514" s="223"/>
    </row>
    <row r="515" spans="1:3" ht="15.75" customHeight="1" x14ac:dyDescent="0.2">
      <c r="A515" s="1"/>
      <c r="C515" s="223"/>
    </row>
    <row r="516" spans="1:3" ht="15.75" customHeight="1" x14ac:dyDescent="0.2">
      <c r="A516" s="1"/>
      <c r="C516" s="223"/>
    </row>
    <row r="517" spans="1:3" ht="15.75" customHeight="1" x14ac:dyDescent="0.2">
      <c r="A517" s="1"/>
      <c r="C517" s="223"/>
    </row>
    <row r="518" spans="1:3" ht="15.75" customHeight="1" x14ac:dyDescent="0.2">
      <c r="A518" s="1"/>
      <c r="C518" s="223"/>
    </row>
    <row r="519" spans="1:3" ht="15.75" customHeight="1" x14ac:dyDescent="0.2">
      <c r="A519" s="1"/>
      <c r="C519" s="223"/>
    </row>
    <row r="520" spans="1:3" ht="15.75" customHeight="1" x14ac:dyDescent="0.2">
      <c r="A520" s="1"/>
      <c r="C520" s="223"/>
    </row>
    <row r="521" spans="1:3" ht="15.75" customHeight="1" x14ac:dyDescent="0.2">
      <c r="A521" s="1"/>
      <c r="C521" s="223"/>
    </row>
    <row r="522" spans="1:3" ht="15.75" customHeight="1" x14ac:dyDescent="0.2">
      <c r="A522" s="1"/>
      <c r="C522" s="223"/>
    </row>
    <row r="523" spans="1:3" ht="15.75" customHeight="1" x14ac:dyDescent="0.2">
      <c r="A523" s="1"/>
      <c r="C523" s="223"/>
    </row>
    <row r="524" spans="1:3" ht="15.75" customHeight="1" x14ac:dyDescent="0.2">
      <c r="A524" s="1"/>
      <c r="C524" s="223"/>
    </row>
    <row r="525" spans="1:3" ht="15.75" customHeight="1" x14ac:dyDescent="0.2">
      <c r="A525" s="1"/>
      <c r="C525" s="223"/>
    </row>
    <row r="526" spans="1:3" ht="15.75" customHeight="1" x14ac:dyDescent="0.2">
      <c r="A526" s="1"/>
      <c r="C526" s="223"/>
    </row>
    <row r="527" spans="1:3" ht="15.75" customHeight="1" x14ac:dyDescent="0.2">
      <c r="A527" s="1"/>
      <c r="C527" s="223"/>
    </row>
    <row r="528" spans="1:3" ht="15.75" customHeight="1" x14ac:dyDescent="0.2">
      <c r="A528" s="1"/>
      <c r="C528" s="223"/>
    </row>
    <row r="529" spans="1:3" ht="15.75" customHeight="1" x14ac:dyDescent="0.2">
      <c r="A529" s="1"/>
      <c r="C529" s="223"/>
    </row>
    <row r="530" spans="1:3" ht="15.75" customHeight="1" x14ac:dyDescent="0.2">
      <c r="A530" s="1"/>
      <c r="C530" s="223"/>
    </row>
    <row r="531" spans="1:3" ht="15.75" customHeight="1" x14ac:dyDescent="0.2">
      <c r="A531" s="1"/>
      <c r="C531" s="223"/>
    </row>
    <row r="532" spans="1:3" ht="15.75" customHeight="1" x14ac:dyDescent="0.2">
      <c r="A532" s="1"/>
      <c r="C532" s="223"/>
    </row>
    <row r="533" spans="1:3" ht="15.75" customHeight="1" x14ac:dyDescent="0.2">
      <c r="A533" s="1"/>
      <c r="C533" s="223"/>
    </row>
    <row r="534" spans="1:3" ht="15.75" customHeight="1" x14ac:dyDescent="0.2">
      <c r="A534" s="1"/>
      <c r="C534" s="223"/>
    </row>
    <row r="535" spans="1:3" ht="15.75" customHeight="1" x14ac:dyDescent="0.2">
      <c r="A535" s="1"/>
      <c r="C535" s="223"/>
    </row>
    <row r="536" spans="1:3" ht="15.75" customHeight="1" x14ac:dyDescent="0.2">
      <c r="A536" s="1"/>
      <c r="C536" s="223"/>
    </row>
    <row r="537" spans="1:3" ht="15.75" customHeight="1" x14ac:dyDescent="0.2">
      <c r="A537" s="1"/>
      <c r="C537" s="223"/>
    </row>
    <row r="538" spans="1:3" ht="15.75" customHeight="1" x14ac:dyDescent="0.2">
      <c r="A538" s="1"/>
      <c r="C538" s="223"/>
    </row>
    <row r="539" spans="1:3" ht="15.75" customHeight="1" x14ac:dyDescent="0.2">
      <c r="A539" s="1"/>
      <c r="C539" s="223"/>
    </row>
    <row r="540" spans="1:3" ht="15.75" customHeight="1" x14ac:dyDescent="0.2">
      <c r="A540" s="1"/>
      <c r="C540" s="223"/>
    </row>
    <row r="541" spans="1:3" ht="15.75" customHeight="1" x14ac:dyDescent="0.2">
      <c r="A541" s="1"/>
      <c r="C541" s="223"/>
    </row>
    <row r="542" spans="1:3" ht="15.75" customHeight="1" x14ac:dyDescent="0.2">
      <c r="A542" s="1"/>
      <c r="C542" s="223"/>
    </row>
    <row r="543" spans="1:3" ht="15.75" customHeight="1" x14ac:dyDescent="0.2">
      <c r="A543" s="1"/>
      <c r="C543" s="223"/>
    </row>
    <row r="544" spans="1:3" ht="15.75" customHeight="1" x14ac:dyDescent="0.2">
      <c r="A544" s="1"/>
      <c r="C544" s="223"/>
    </row>
    <row r="545" spans="1:3" ht="15.75" customHeight="1" x14ac:dyDescent="0.2">
      <c r="A545" s="1"/>
      <c r="C545" s="223"/>
    </row>
    <row r="546" spans="1:3" ht="15.75" customHeight="1" x14ac:dyDescent="0.2">
      <c r="A546" s="1"/>
      <c r="C546" s="223"/>
    </row>
    <row r="547" spans="1:3" ht="15.75" customHeight="1" x14ac:dyDescent="0.2">
      <c r="A547" s="1"/>
      <c r="C547" s="223"/>
    </row>
    <row r="548" spans="1:3" ht="15.75" customHeight="1" x14ac:dyDescent="0.2">
      <c r="A548" s="1"/>
      <c r="C548" s="223"/>
    </row>
    <row r="549" spans="1:3" ht="15.75" customHeight="1" x14ac:dyDescent="0.2">
      <c r="A549" s="1"/>
      <c r="C549" s="223"/>
    </row>
    <row r="550" spans="1:3" ht="15.75" customHeight="1" x14ac:dyDescent="0.2">
      <c r="A550" s="1"/>
      <c r="C550" s="223"/>
    </row>
    <row r="551" spans="1:3" ht="15.75" customHeight="1" x14ac:dyDescent="0.2">
      <c r="A551" s="1"/>
      <c r="C551" s="223"/>
    </row>
    <row r="552" spans="1:3" ht="15.75" customHeight="1" x14ac:dyDescent="0.2">
      <c r="A552" s="1"/>
      <c r="C552" s="223"/>
    </row>
    <row r="553" spans="1:3" ht="15.75" customHeight="1" x14ac:dyDescent="0.2">
      <c r="A553" s="1"/>
      <c r="C553" s="223"/>
    </row>
    <row r="554" spans="1:3" ht="15.75" customHeight="1" x14ac:dyDescent="0.2">
      <c r="A554" s="1"/>
      <c r="C554" s="223"/>
    </row>
    <row r="555" spans="1:3" ht="15.75" customHeight="1" x14ac:dyDescent="0.2">
      <c r="A555" s="1"/>
      <c r="C555" s="223"/>
    </row>
    <row r="556" spans="1:3" ht="15.75" customHeight="1" x14ac:dyDescent="0.2">
      <c r="A556" s="1"/>
      <c r="C556" s="223"/>
    </row>
    <row r="557" spans="1:3" ht="15.75" customHeight="1" x14ac:dyDescent="0.2">
      <c r="A557" s="1"/>
      <c r="C557" s="223"/>
    </row>
    <row r="558" spans="1:3" ht="15.75" customHeight="1" x14ac:dyDescent="0.2">
      <c r="A558" s="1"/>
      <c r="C558" s="223"/>
    </row>
    <row r="559" spans="1:3" ht="15.75" customHeight="1" x14ac:dyDescent="0.2">
      <c r="A559" s="1"/>
      <c r="C559" s="223"/>
    </row>
    <row r="560" spans="1:3" ht="15.75" customHeight="1" x14ac:dyDescent="0.2">
      <c r="A560" s="1"/>
      <c r="C560" s="223"/>
    </row>
    <row r="561" spans="1:3" ht="15.75" customHeight="1" x14ac:dyDescent="0.2">
      <c r="A561" s="1"/>
      <c r="C561" s="223"/>
    </row>
    <row r="562" spans="1:3" ht="15.75" customHeight="1" x14ac:dyDescent="0.2">
      <c r="A562" s="1"/>
      <c r="C562" s="223"/>
    </row>
    <row r="563" spans="1:3" ht="15.75" customHeight="1" x14ac:dyDescent="0.2">
      <c r="A563" s="1"/>
      <c r="C563" s="223"/>
    </row>
    <row r="564" spans="1:3" ht="15.75" customHeight="1" x14ac:dyDescent="0.2">
      <c r="A564" s="1"/>
      <c r="C564" s="223"/>
    </row>
    <row r="565" spans="1:3" ht="15.75" customHeight="1" x14ac:dyDescent="0.2">
      <c r="A565" s="1"/>
      <c r="C565" s="223"/>
    </row>
    <row r="566" spans="1:3" ht="15.75" customHeight="1" x14ac:dyDescent="0.2">
      <c r="A566" s="1"/>
      <c r="C566" s="223"/>
    </row>
    <row r="567" spans="1:3" ht="15.75" customHeight="1" x14ac:dyDescent="0.2">
      <c r="A567" s="1"/>
      <c r="C567" s="223"/>
    </row>
    <row r="568" spans="1:3" ht="15.75" customHeight="1" x14ac:dyDescent="0.2">
      <c r="A568" s="1"/>
      <c r="C568" s="223"/>
    </row>
    <row r="569" spans="1:3" ht="15.75" customHeight="1" x14ac:dyDescent="0.2">
      <c r="A569" s="1"/>
      <c r="C569" s="223"/>
    </row>
    <row r="570" spans="1:3" ht="15.75" customHeight="1" x14ac:dyDescent="0.2">
      <c r="A570" s="1"/>
      <c r="C570" s="223"/>
    </row>
    <row r="571" spans="1:3" ht="15.75" customHeight="1" x14ac:dyDescent="0.2">
      <c r="A571" s="1"/>
      <c r="C571" s="223"/>
    </row>
    <row r="572" spans="1:3" ht="15.75" customHeight="1" x14ac:dyDescent="0.2">
      <c r="A572" s="1"/>
      <c r="C572" s="223"/>
    </row>
    <row r="573" spans="1:3" ht="15.75" customHeight="1" x14ac:dyDescent="0.2">
      <c r="A573" s="1"/>
      <c r="C573" s="223"/>
    </row>
    <row r="574" spans="1:3" ht="15.75" customHeight="1" x14ac:dyDescent="0.2">
      <c r="A574" s="1"/>
      <c r="C574" s="223"/>
    </row>
    <row r="575" spans="1:3" ht="15.75" customHeight="1" x14ac:dyDescent="0.2">
      <c r="A575" s="1"/>
      <c r="C575" s="223"/>
    </row>
    <row r="576" spans="1:3" ht="15.75" customHeight="1" x14ac:dyDescent="0.2">
      <c r="A576" s="1"/>
      <c r="C576" s="223"/>
    </row>
    <row r="577" spans="1:3" ht="15.75" customHeight="1" x14ac:dyDescent="0.2">
      <c r="A577" s="1"/>
      <c r="C577" s="223"/>
    </row>
    <row r="578" spans="1:3" ht="15.75" customHeight="1" x14ac:dyDescent="0.2">
      <c r="A578" s="1"/>
      <c r="C578" s="223"/>
    </row>
    <row r="579" spans="1:3" ht="15.75" customHeight="1" x14ac:dyDescent="0.2">
      <c r="A579" s="1"/>
      <c r="C579" s="223"/>
    </row>
    <row r="580" spans="1:3" ht="15.75" customHeight="1" x14ac:dyDescent="0.2">
      <c r="A580" s="1"/>
      <c r="C580" s="223"/>
    </row>
    <row r="581" spans="1:3" ht="15.75" customHeight="1" x14ac:dyDescent="0.2">
      <c r="A581" s="1"/>
      <c r="C581" s="223"/>
    </row>
    <row r="582" spans="1:3" ht="15.75" customHeight="1" x14ac:dyDescent="0.2">
      <c r="A582" s="1"/>
      <c r="C582" s="223"/>
    </row>
    <row r="583" spans="1:3" ht="15.75" customHeight="1" x14ac:dyDescent="0.2">
      <c r="A583" s="1"/>
      <c r="C583" s="223"/>
    </row>
    <row r="584" spans="1:3" ht="15.75" customHeight="1" x14ac:dyDescent="0.2">
      <c r="A584" s="1"/>
      <c r="C584" s="223"/>
    </row>
    <row r="585" spans="1:3" ht="15.75" customHeight="1" x14ac:dyDescent="0.2">
      <c r="A585" s="1"/>
      <c r="C585" s="223"/>
    </row>
    <row r="586" spans="1:3" ht="15.75" customHeight="1" x14ac:dyDescent="0.2">
      <c r="A586" s="1"/>
      <c r="C586" s="223"/>
    </row>
    <row r="587" spans="1:3" ht="15.75" customHeight="1" x14ac:dyDescent="0.2">
      <c r="A587" s="1"/>
      <c r="C587" s="223"/>
    </row>
    <row r="588" spans="1:3" ht="15.75" customHeight="1" x14ac:dyDescent="0.2">
      <c r="A588" s="1"/>
      <c r="C588" s="223"/>
    </row>
    <row r="589" spans="1:3" ht="15.75" customHeight="1" x14ac:dyDescent="0.2">
      <c r="A589" s="1"/>
      <c r="C589" s="223"/>
    </row>
    <row r="590" spans="1:3" ht="15.75" customHeight="1" x14ac:dyDescent="0.2">
      <c r="A590" s="1"/>
      <c r="C590" s="223"/>
    </row>
    <row r="591" spans="1:3" ht="15.75" customHeight="1" x14ac:dyDescent="0.2">
      <c r="A591" s="1"/>
      <c r="C591" s="223"/>
    </row>
    <row r="592" spans="1:3" ht="15.75" customHeight="1" x14ac:dyDescent="0.2">
      <c r="A592" s="1"/>
      <c r="C592" s="223"/>
    </row>
    <row r="593" spans="1:3" ht="15.75" customHeight="1" x14ac:dyDescent="0.2">
      <c r="A593" s="1"/>
      <c r="C593" s="223"/>
    </row>
    <row r="594" spans="1:3" ht="15.75" customHeight="1" x14ac:dyDescent="0.2">
      <c r="A594" s="1"/>
      <c r="C594" s="223"/>
    </row>
    <row r="595" spans="1:3" ht="15.75" customHeight="1" x14ac:dyDescent="0.2">
      <c r="A595" s="1"/>
      <c r="C595" s="223"/>
    </row>
    <row r="596" spans="1:3" ht="15.75" customHeight="1" x14ac:dyDescent="0.2">
      <c r="A596" s="1"/>
      <c r="C596" s="223"/>
    </row>
    <row r="597" spans="1:3" ht="15.75" customHeight="1" x14ac:dyDescent="0.2">
      <c r="A597" s="1"/>
      <c r="C597" s="223"/>
    </row>
    <row r="598" spans="1:3" ht="15.75" customHeight="1" x14ac:dyDescent="0.2">
      <c r="A598" s="1"/>
      <c r="C598" s="223"/>
    </row>
    <row r="599" spans="1:3" ht="15.75" customHeight="1" x14ac:dyDescent="0.2">
      <c r="A599" s="1"/>
      <c r="C599" s="223"/>
    </row>
    <row r="600" spans="1:3" ht="15.75" customHeight="1" x14ac:dyDescent="0.2">
      <c r="A600" s="1"/>
      <c r="C600" s="223"/>
    </row>
    <row r="601" spans="1:3" ht="15.75" customHeight="1" x14ac:dyDescent="0.2">
      <c r="A601" s="1"/>
      <c r="C601" s="223"/>
    </row>
    <row r="602" spans="1:3" ht="15.75" customHeight="1" x14ac:dyDescent="0.2">
      <c r="A602" s="1"/>
      <c r="C602" s="223"/>
    </row>
    <row r="603" spans="1:3" ht="15.75" customHeight="1" x14ac:dyDescent="0.2">
      <c r="A603" s="1"/>
      <c r="C603" s="223"/>
    </row>
    <row r="604" spans="1:3" ht="15.75" customHeight="1" x14ac:dyDescent="0.2">
      <c r="A604" s="1"/>
      <c r="C604" s="223"/>
    </row>
    <row r="605" spans="1:3" ht="15.75" customHeight="1" x14ac:dyDescent="0.2">
      <c r="A605" s="1"/>
      <c r="C605" s="223"/>
    </row>
    <row r="606" spans="1:3" ht="15.75" customHeight="1" x14ac:dyDescent="0.2">
      <c r="A606" s="1"/>
      <c r="C606" s="223"/>
    </row>
    <row r="607" spans="1:3" ht="15.75" customHeight="1" x14ac:dyDescent="0.2">
      <c r="A607" s="1"/>
      <c r="C607" s="223"/>
    </row>
    <row r="608" spans="1:3" ht="15.75" customHeight="1" x14ac:dyDescent="0.2">
      <c r="A608" s="1"/>
      <c r="C608" s="223"/>
    </row>
    <row r="609" spans="1:3" ht="15.75" customHeight="1" x14ac:dyDescent="0.2">
      <c r="A609" s="1"/>
      <c r="C609" s="223"/>
    </row>
    <row r="610" spans="1:3" ht="15.75" customHeight="1" x14ac:dyDescent="0.2">
      <c r="A610" s="1"/>
      <c r="C610" s="223"/>
    </row>
    <row r="611" spans="1:3" ht="15.75" customHeight="1" x14ac:dyDescent="0.2">
      <c r="A611" s="1"/>
      <c r="C611" s="223"/>
    </row>
    <row r="612" spans="1:3" ht="15.75" customHeight="1" x14ac:dyDescent="0.2">
      <c r="A612" s="1"/>
      <c r="C612" s="223"/>
    </row>
    <row r="613" spans="1:3" ht="15.75" customHeight="1" x14ac:dyDescent="0.2">
      <c r="A613" s="1"/>
      <c r="C613" s="223"/>
    </row>
    <row r="614" spans="1:3" ht="15.75" customHeight="1" x14ac:dyDescent="0.2">
      <c r="A614" s="1"/>
      <c r="C614" s="223"/>
    </row>
    <row r="615" spans="1:3" ht="15.75" customHeight="1" x14ac:dyDescent="0.2">
      <c r="A615" s="1"/>
      <c r="C615" s="223"/>
    </row>
    <row r="616" spans="1:3" ht="15.75" customHeight="1" x14ac:dyDescent="0.2">
      <c r="A616" s="1"/>
      <c r="C616" s="223"/>
    </row>
    <row r="617" spans="1:3" ht="15.75" customHeight="1" x14ac:dyDescent="0.2">
      <c r="A617" s="1"/>
      <c r="C617" s="223"/>
    </row>
    <row r="618" spans="1:3" ht="15.75" customHeight="1" x14ac:dyDescent="0.2">
      <c r="A618" s="1"/>
      <c r="C618" s="223"/>
    </row>
    <row r="619" spans="1:3" ht="15.75" customHeight="1" x14ac:dyDescent="0.2">
      <c r="A619" s="1"/>
      <c r="C619" s="223"/>
    </row>
    <row r="620" spans="1:3" ht="15.75" customHeight="1" x14ac:dyDescent="0.2">
      <c r="A620" s="1"/>
      <c r="C620" s="223"/>
    </row>
    <row r="621" spans="1:3" ht="15.75" customHeight="1" x14ac:dyDescent="0.2">
      <c r="A621" s="1"/>
      <c r="C621" s="223"/>
    </row>
    <row r="622" spans="1:3" ht="15.75" customHeight="1" x14ac:dyDescent="0.2">
      <c r="A622" s="1"/>
      <c r="C622" s="223"/>
    </row>
    <row r="623" spans="1:3" ht="15.75" customHeight="1" x14ac:dyDescent="0.2">
      <c r="A623" s="1"/>
      <c r="C623" s="223"/>
    </row>
    <row r="624" spans="1:3" ht="15.75" customHeight="1" x14ac:dyDescent="0.2">
      <c r="A624" s="1"/>
      <c r="C624" s="223"/>
    </row>
    <row r="625" spans="1:3" ht="15.75" customHeight="1" x14ac:dyDescent="0.2">
      <c r="A625" s="1"/>
      <c r="C625" s="223"/>
    </row>
    <row r="626" spans="1:3" ht="15.75" customHeight="1" x14ac:dyDescent="0.2">
      <c r="A626" s="1"/>
      <c r="C626" s="223"/>
    </row>
    <row r="627" spans="1:3" ht="15.75" customHeight="1" x14ac:dyDescent="0.2">
      <c r="A627" s="1"/>
      <c r="C627" s="223"/>
    </row>
    <row r="628" spans="1:3" ht="15.75" customHeight="1" x14ac:dyDescent="0.2">
      <c r="A628" s="1"/>
      <c r="C628" s="223"/>
    </row>
    <row r="629" spans="1:3" ht="15.75" customHeight="1" x14ac:dyDescent="0.2">
      <c r="A629" s="1"/>
      <c r="C629" s="223"/>
    </row>
    <row r="630" spans="1:3" ht="15.75" customHeight="1" x14ac:dyDescent="0.2">
      <c r="A630" s="1"/>
      <c r="C630" s="223"/>
    </row>
    <row r="631" spans="1:3" ht="15.75" customHeight="1" x14ac:dyDescent="0.2">
      <c r="A631" s="1"/>
      <c r="C631" s="223"/>
    </row>
    <row r="632" spans="1:3" ht="15.75" customHeight="1" x14ac:dyDescent="0.2">
      <c r="A632" s="1"/>
      <c r="C632" s="223"/>
    </row>
    <row r="633" spans="1:3" ht="15.75" customHeight="1" x14ac:dyDescent="0.2">
      <c r="A633" s="1"/>
      <c r="C633" s="223"/>
    </row>
    <row r="634" spans="1:3" ht="15.75" customHeight="1" x14ac:dyDescent="0.2">
      <c r="A634" s="1"/>
      <c r="C634" s="223"/>
    </row>
    <row r="635" spans="1:3" ht="15.75" customHeight="1" x14ac:dyDescent="0.2">
      <c r="A635" s="1"/>
      <c r="C635" s="223"/>
    </row>
    <row r="636" spans="1:3" ht="15.75" customHeight="1" x14ac:dyDescent="0.2">
      <c r="A636" s="1"/>
      <c r="C636" s="223"/>
    </row>
    <row r="637" spans="1:3" ht="15.75" customHeight="1" x14ac:dyDescent="0.2">
      <c r="A637" s="1"/>
      <c r="C637" s="223"/>
    </row>
    <row r="638" spans="1:3" ht="15.75" customHeight="1" x14ac:dyDescent="0.2">
      <c r="A638" s="1"/>
      <c r="C638" s="223"/>
    </row>
    <row r="639" spans="1:3" ht="15.75" customHeight="1" x14ac:dyDescent="0.2">
      <c r="A639" s="1"/>
      <c r="C639" s="223"/>
    </row>
    <row r="640" spans="1:3" ht="15.75" customHeight="1" x14ac:dyDescent="0.2">
      <c r="A640" s="1"/>
      <c r="C640" s="223"/>
    </row>
    <row r="641" spans="1:3" ht="15.75" customHeight="1" x14ac:dyDescent="0.2">
      <c r="A641" s="1"/>
      <c r="C641" s="223"/>
    </row>
    <row r="642" spans="1:3" ht="15.75" customHeight="1" x14ac:dyDescent="0.2">
      <c r="A642" s="1"/>
      <c r="C642" s="223"/>
    </row>
    <row r="643" spans="1:3" ht="15.75" customHeight="1" x14ac:dyDescent="0.2">
      <c r="A643" s="1"/>
      <c r="C643" s="223"/>
    </row>
    <row r="644" spans="1:3" ht="15.75" customHeight="1" x14ac:dyDescent="0.2">
      <c r="A644" s="1"/>
      <c r="C644" s="223"/>
    </row>
    <row r="645" spans="1:3" ht="15.75" customHeight="1" x14ac:dyDescent="0.2">
      <c r="A645" s="1"/>
      <c r="C645" s="223"/>
    </row>
    <row r="646" spans="1:3" ht="15.75" customHeight="1" x14ac:dyDescent="0.2">
      <c r="A646" s="1"/>
      <c r="C646" s="223"/>
    </row>
    <row r="647" spans="1:3" ht="15.75" customHeight="1" x14ac:dyDescent="0.2">
      <c r="A647" s="1"/>
      <c r="C647" s="223"/>
    </row>
    <row r="648" spans="1:3" ht="15.75" customHeight="1" x14ac:dyDescent="0.2">
      <c r="A648" s="1"/>
      <c r="C648" s="223"/>
    </row>
    <row r="649" spans="1:3" ht="15.75" customHeight="1" x14ac:dyDescent="0.2">
      <c r="A649" s="1"/>
      <c r="C649" s="223"/>
    </row>
    <row r="650" spans="1:3" ht="15.75" customHeight="1" x14ac:dyDescent="0.2">
      <c r="A650" s="1"/>
      <c r="C650" s="223"/>
    </row>
    <row r="651" spans="1:3" ht="15.75" customHeight="1" x14ac:dyDescent="0.2">
      <c r="A651" s="1"/>
      <c r="C651" s="223"/>
    </row>
    <row r="652" spans="1:3" ht="15.75" customHeight="1" x14ac:dyDescent="0.2">
      <c r="A652" s="1"/>
      <c r="C652" s="223"/>
    </row>
    <row r="653" spans="1:3" ht="15.75" customHeight="1" x14ac:dyDescent="0.2">
      <c r="A653" s="1"/>
      <c r="C653" s="223"/>
    </row>
    <row r="654" spans="1:3" ht="15.75" customHeight="1" x14ac:dyDescent="0.2">
      <c r="A654" s="1"/>
      <c r="C654" s="223"/>
    </row>
    <row r="655" spans="1:3" ht="15.75" customHeight="1" x14ac:dyDescent="0.2">
      <c r="A655" s="1"/>
      <c r="C655" s="223"/>
    </row>
    <row r="656" spans="1:3" ht="15.75" customHeight="1" x14ac:dyDescent="0.2">
      <c r="A656" s="1"/>
      <c r="C656" s="223"/>
    </row>
    <row r="657" spans="1:3" ht="15.75" customHeight="1" x14ac:dyDescent="0.2">
      <c r="A657" s="1"/>
      <c r="C657" s="223"/>
    </row>
    <row r="658" spans="1:3" ht="15.75" customHeight="1" x14ac:dyDescent="0.2">
      <c r="A658" s="1"/>
      <c r="C658" s="223"/>
    </row>
    <row r="659" spans="1:3" ht="15.75" customHeight="1" x14ac:dyDescent="0.2">
      <c r="A659" s="1"/>
      <c r="C659" s="223"/>
    </row>
    <row r="660" spans="1:3" ht="15.75" customHeight="1" x14ac:dyDescent="0.2">
      <c r="A660" s="1"/>
      <c r="C660" s="223"/>
    </row>
    <row r="661" spans="1:3" ht="15.75" customHeight="1" x14ac:dyDescent="0.2">
      <c r="A661" s="1"/>
      <c r="C661" s="223"/>
    </row>
    <row r="662" spans="1:3" ht="15.75" customHeight="1" x14ac:dyDescent="0.2">
      <c r="A662" s="1"/>
      <c r="C662" s="223"/>
    </row>
    <row r="663" spans="1:3" ht="15.75" customHeight="1" x14ac:dyDescent="0.2">
      <c r="A663" s="1"/>
      <c r="C663" s="223"/>
    </row>
    <row r="664" spans="1:3" ht="15.75" customHeight="1" x14ac:dyDescent="0.2">
      <c r="A664" s="1"/>
      <c r="C664" s="223"/>
    </row>
    <row r="665" spans="1:3" ht="15.75" customHeight="1" x14ac:dyDescent="0.2">
      <c r="A665" s="1"/>
      <c r="C665" s="223"/>
    </row>
    <row r="666" spans="1:3" ht="15.75" customHeight="1" x14ac:dyDescent="0.2">
      <c r="A666" s="1"/>
      <c r="C666" s="223"/>
    </row>
    <row r="667" spans="1:3" ht="15.75" customHeight="1" x14ac:dyDescent="0.2">
      <c r="A667" s="1"/>
      <c r="C667" s="223"/>
    </row>
    <row r="668" spans="1:3" ht="15.75" customHeight="1" x14ac:dyDescent="0.2">
      <c r="A668" s="1"/>
      <c r="C668" s="223"/>
    </row>
    <row r="669" spans="1:3" ht="15.75" customHeight="1" x14ac:dyDescent="0.2">
      <c r="A669" s="1"/>
      <c r="C669" s="223"/>
    </row>
    <row r="670" spans="1:3" ht="15.75" customHeight="1" x14ac:dyDescent="0.2">
      <c r="A670" s="1"/>
      <c r="C670" s="223"/>
    </row>
    <row r="671" spans="1:3" ht="15.75" customHeight="1" x14ac:dyDescent="0.2">
      <c r="A671" s="1"/>
      <c r="C671" s="223"/>
    </row>
    <row r="672" spans="1:3" ht="15.75" customHeight="1" x14ac:dyDescent="0.2">
      <c r="A672" s="1"/>
      <c r="C672" s="223"/>
    </row>
    <row r="673" spans="1:3" ht="15.75" customHeight="1" x14ac:dyDescent="0.2">
      <c r="A673" s="1"/>
      <c r="C673" s="223"/>
    </row>
    <row r="674" spans="1:3" ht="15.75" customHeight="1" x14ac:dyDescent="0.2">
      <c r="A674" s="1"/>
      <c r="C674" s="223"/>
    </row>
    <row r="675" spans="1:3" ht="15.75" customHeight="1" x14ac:dyDescent="0.2">
      <c r="A675" s="1"/>
      <c r="C675" s="223"/>
    </row>
    <row r="676" spans="1:3" ht="15.75" customHeight="1" x14ac:dyDescent="0.2">
      <c r="A676" s="1"/>
      <c r="C676" s="223"/>
    </row>
    <row r="677" spans="1:3" ht="15.75" customHeight="1" x14ac:dyDescent="0.2">
      <c r="A677" s="1"/>
      <c r="C677" s="223"/>
    </row>
    <row r="678" spans="1:3" ht="15.75" customHeight="1" x14ac:dyDescent="0.2">
      <c r="A678" s="1"/>
      <c r="C678" s="223"/>
    </row>
    <row r="679" spans="1:3" ht="15.75" customHeight="1" x14ac:dyDescent="0.2">
      <c r="A679" s="1"/>
      <c r="C679" s="223"/>
    </row>
    <row r="680" spans="1:3" ht="15.75" customHeight="1" x14ac:dyDescent="0.2">
      <c r="A680" s="1"/>
      <c r="C680" s="223"/>
    </row>
    <row r="681" spans="1:3" ht="15.75" customHeight="1" x14ac:dyDescent="0.2">
      <c r="A681" s="1"/>
      <c r="C681" s="223"/>
    </row>
    <row r="682" spans="1:3" ht="15.75" customHeight="1" x14ac:dyDescent="0.2">
      <c r="A682" s="1"/>
      <c r="C682" s="223"/>
    </row>
    <row r="683" spans="1:3" ht="15.75" customHeight="1" x14ac:dyDescent="0.2">
      <c r="A683" s="1"/>
      <c r="C683" s="223"/>
    </row>
    <row r="684" spans="1:3" ht="15.75" customHeight="1" x14ac:dyDescent="0.2">
      <c r="A684" s="1"/>
      <c r="C684" s="223"/>
    </row>
    <row r="685" spans="1:3" ht="15.75" customHeight="1" x14ac:dyDescent="0.2">
      <c r="A685" s="1"/>
      <c r="C685" s="223"/>
    </row>
    <row r="686" spans="1:3" ht="15.75" customHeight="1" x14ac:dyDescent="0.2">
      <c r="A686" s="1"/>
      <c r="C686" s="223"/>
    </row>
    <row r="687" spans="1:3" ht="15.75" customHeight="1" x14ac:dyDescent="0.2">
      <c r="A687" s="1"/>
      <c r="C687" s="223"/>
    </row>
    <row r="688" spans="1:3" ht="15.75" customHeight="1" x14ac:dyDescent="0.2">
      <c r="A688" s="1"/>
      <c r="C688" s="223"/>
    </row>
    <row r="689" spans="1:3" ht="15.75" customHeight="1" x14ac:dyDescent="0.2">
      <c r="A689" s="1"/>
      <c r="C689" s="223"/>
    </row>
    <row r="690" spans="1:3" ht="15.75" customHeight="1" x14ac:dyDescent="0.2">
      <c r="A690" s="1"/>
      <c r="C690" s="223"/>
    </row>
    <row r="691" spans="1:3" ht="15.75" customHeight="1" x14ac:dyDescent="0.2">
      <c r="A691" s="1"/>
      <c r="C691" s="223"/>
    </row>
    <row r="692" spans="1:3" ht="15.75" customHeight="1" x14ac:dyDescent="0.2">
      <c r="A692" s="1"/>
      <c r="C692" s="223"/>
    </row>
    <row r="693" spans="1:3" ht="15.75" customHeight="1" x14ac:dyDescent="0.2">
      <c r="A693" s="1"/>
      <c r="C693" s="223"/>
    </row>
    <row r="694" spans="1:3" ht="15.75" customHeight="1" x14ac:dyDescent="0.2">
      <c r="A694" s="1"/>
      <c r="C694" s="223"/>
    </row>
    <row r="695" spans="1:3" ht="15.75" customHeight="1" x14ac:dyDescent="0.2">
      <c r="A695" s="1"/>
      <c r="C695" s="223"/>
    </row>
    <row r="696" spans="1:3" ht="15.75" customHeight="1" x14ac:dyDescent="0.2">
      <c r="A696" s="1"/>
      <c r="C696" s="223"/>
    </row>
    <row r="697" spans="1:3" ht="15.75" customHeight="1" x14ac:dyDescent="0.2">
      <c r="A697" s="1"/>
      <c r="C697" s="223"/>
    </row>
    <row r="698" spans="1:3" ht="15.75" customHeight="1" x14ac:dyDescent="0.2">
      <c r="A698" s="1"/>
      <c r="C698" s="223"/>
    </row>
    <row r="699" spans="1:3" ht="15.75" customHeight="1" x14ac:dyDescent="0.2">
      <c r="A699" s="1"/>
      <c r="C699" s="223"/>
    </row>
    <row r="700" spans="1:3" ht="15.75" customHeight="1" x14ac:dyDescent="0.2">
      <c r="A700" s="1"/>
      <c r="C700" s="223"/>
    </row>
    <row r="701" spans="1:3" ht="15.75" customHeight="1" x14ac:dyDescent="0.2">
      <c r="A701" s="1"/>
      <c r="C701" s="223"/>
    </row>
    <row r="702" spans="1:3" ht="15.75" customHeight="1" x14ac:dyDescent="0.2">
      <c r="A702" s="1"/>
      <c r="C702" s="223"/>
    </row>
    <row r="703" spans="1:3" ht="15.75" customHeight="1" x14ac:dyDescent="0.2">
      <c r="A703" s="1"/>
      <c r="C703" s="223"/>
    </row>
    <row r="704" spans="1:3" ht="15.75" customHeight="1" x14ac:dyDescent="0.2">
      <c r="A704" s="1"/>
      <c r="C704" s="223"/>
    </row>
    <row r="705" spans="1:3" ht="15.75" customHeight="1" x14ac:dyDescent="0.2">
      <c r="A705" s="1"/>
      <c r="C705" s="223"/>
    </row>
    <row r="706" spans="1:3" ht="15.75" customHeight="1" x14ac:dyDescent="0.2">
      <c r="A706" s="1"/>
      <c r="C706" s="223"/>
    </row>
    <row r="707" spans="1:3" ht="15.75" customHeight="1" x14ac:dyDescent="0.2">
      <c r="A707" s="1"/>
      <c r="C707" s="223"/>
    </row>
    <row r="708" spans="1:3" ht="15.75" customHeight="1" x14ac:dyDescent="0.2">
      <c r="A708" s="1"/>
      <c r="C708" s="223"/>
    </row>
    <row r="709" spans="1:3" ht="15.75" customHeight="1" x14ac:dyDescent="0.2">
      <c r="A709" s="1"/>
      <c r="C709" s="223"/>
    </row>
    <row r="710" spans="1:3" ht="15.75" customHeight="1" x14ac:dyDescent="0.2">
      <c r="A710" s="1"/>
      <c r="C710" s="223"/>
    </row>
    <row r="711" spans="1:3" ht="15.75" customHeight="1" x14ac:dyDescent="0.2">
      <c r="A711" s="1"/>
      <c r="C711" s="223"/>
    </row>
    <row r="712" spans="1:3" ht="15.75" customHeight="1" x14ac:dyDescent="0.2">
      <c r="A712" s="1"/>
      <c r="C712" s="223"/>
    </row>
    <row r="713" spans="1:3" ht="15.75" customHeight="1" x14ac:dyDescent="0.2">
      <c r="A713" s="1"/>
      <c r="C713" s="223"/>
    </row>
    <row r="714" spans="1:3" ht="15.75" customHeight="1" x14ac:dyDescent="0.2">
      <c r="A714" s="1"/>
      <c r="C714" s="223"/>
    </row>
    <row r="715" spans="1:3" ht="15.75" customHeight="1" x14ac:dyDescent="0.2">
      <c r="A715" s="1"/>
      <c r="C715" s="223"/>
    </row>
    <row r="716" spans="1:3" ht="15.75" customHeight="1" x14ac:dyDescent="0.2">
      <c r="A716" s="1"/>
      <c r="C716" s="223"/>
    </row>
    <row r="717" spans="1:3" ht="15.75" customHeight="1" x14ac:dyDescent="0.2">
      <c r="A717" s="1"/>
      <c r="C717" s="223"/>
    </row>
    <row r="718" spans="1:3" ht="15.75" customHeight="1" x14ac:dyDescent="0.2">
      <c r="A718" s="1"/>
      <c r="C718" s="223"/>
    </row>
    <row r="719" spans="1:3" ht="15.75" customHeight="1" x14ac:dyDescent="0.2">
      <c r="A719" s="1"/>
      <c r="C719" s="223"/>
    </row>
    <row r="720" spans="1:3" ht="15.75" customHeight="1" x14ac:dyDescent="0.2">
      <c r="A720" s="1"/>
      <c r="C720" s="223"/>
    </row>
    <row r="721" spans="1:3" ht="15.75" customHeight="1" x14ac:dyDescent="0.2">
      <c r="A721" s="1"/>
      <c r="C721" s="223"/>
    </row>
    <row r="722" spans="1:3" ht="15.75" customHeight="1" x14ac:dyDescent="0.2">
      <c r="A722" s="1"/>
      <c r="C722" s="223"/>
    </row>
    <row r="723" spans="1:3" ht="15.75" customHeight="1" x14ac:dyDescent="0.2">
      <c r="A723" s="1"/>
      <c r="C723" s="223"/>
    </row>
    <row r="724" spans="1:3" ht="15.75" customHeight="1" x14ac:dyDescent="0.2">
      <c r="A724" s="1"/>
      <c r="C724" s="223"/>
    </row>
    <row r="725" spans="1:3" ht="15.75" customHeight="1" x14ac:dyDescent="0.2">
      <c r="A725" s="1"/>
      <c r="C725" s="223"/>
    </row>
    <row r="726" spans="1:3" ht="15.75" customHeight="1" x14ac:dyDescent="0.2">
      <c r="A726" s="1"/>
      <c r="C726" s="223"/>
    </row>
    <row r="727" spans="1:3" ht="15.75" customHeight="1" x14ac:dyDescent="0.2">
      <c r="A727" s="1"/>
      <c r="C727" s="223"/>
    </row>
    <row r="728" spans="1:3" ht="15.75" customHeight="1" x14ac:dyDescent="0.2">
      <c r="A728" s="1"/>
      <c r="C728" s="223"/>
    </row>
    <row r="729" spans="1:3" ht="15.75" customHeight="1" x14ac:dyDescent="0.2">
      <c r="A729" s="1"/>
      <c r="C729" s="223"/>
    </row>
    <row r="730" spans="1:3" ht="15.75" customHeight="1" x14ac:dyDescent="0.2">
      <c r="A730" s="1"/>
      <c r="C730" s="223"/>
    </row>
    <row r="731" spans="1:3" ht="15.75" customHeight="1" x14ac:dyDescent="0.2">
      <c r="A731" s="1"/>
      <c r="C731" s="223"/>
    </row>
    <row r="732" spans="1:3" ht="15.75" customHeight="1" x14ac:dyDescent="0.2">
      <c r="A732" s="1"/>
      <c r="C732" s="223"/>
    </row>
    <row r="733" spans="1:3" ht="15.75" customHeight="1" x14ac:dyDescent="0.2">
      <c r="A733" s="1"/>
      <c r="C733" s="223"/>
    </row>
    <row r="734" spans="1:3" ht="15.75" customHeight="1" x14ac:dyDescent="0.2">
      <c r="A734" s="1"/>
      <c r="C734" s="223"/>
    </row>
    <row r="735" spans="1:3" ht="15.75" customHeight="1" x14ac:dyDescent="0.2">
      <c r="A735" s="1"/>
      <c r="C735" s="223"/>
    </row>
    <row r="736" spans="1:3" ht="15.75" customHeight="1" x14ac:dyDescent="0.2">
      <c r="A736" s="1"/>
      <c r="C736" s="223"/>
    </row>
    <row r="737" spans="1:3" ht="15.75" customHeight="1" x14ac:dyDescent="0.2">
      <c r="A737" s="1"/>
      <c r="C737" s="223"/>
    </row>
    <row r="738" spans="1:3" ht="15.75" customHeight="1" x14ac:dyDescent="0.2">
      <c r="A738" s="1"/>
      <c r="C738" s="223"/>
    </row>
    <row r="739" spans="1:3" ht="15.75" customHeight="1" x14ac:dyDescent="0.2">
      <c r="A739" s="1"/>
      <c r="C739" s="223"/>
    </row>
    <row r="740" spans="1:3" ht="15.75" customHeight="1" x14ac:dyDescent="0.2">
      <c r="A740" s="1"/>
      <c r="C740" s="223"/>
    </row>
    <row r="741" spans="1:3" ht="15.75" customHeight="1" x14ac:dyDescent="0.2">
      <c r="A741" s="1"/>
      <c r="C741" s="223"/>
    </row>
    <row r="742" spans="1:3" ht="15.75" customHeight="1" x14ac:dyDescent="0.2">
      <c r="A742" s="1"/>
      <c r="C742" s="223"/>
    </row>
    <row r="743" spans="1:3" ht="15.75" customHeight="1" x14ac:dyDescent="0.2">
      <c r="A743" s="1"/>
      <c r="C743" s="223"/>
    </row>
    <row r="744" spans="1:3" ht="15.75" customHeight="1" x14ac:dyDescent="0.2">
      <c r="A744" s="1"/>
      <c r="C744" s="223"/>
    </row>
    <row r="745" spans="1:3" ht="15.75" customHeight="1" x14ac:dyDescent="0.2">
      <c r="A745" s="1"/>
      <c r="C745" s="223"/>
    </row>
    <row r="746" spans="1:3" ht="15.75" customHeight="1" x14ac:dyDescent="0.2">
      <c r="A746" s="1"/>
      <c r="C746" s="223"/>
    </row>
    <row r="747" spans="1:3" ht="15.75" customHeight="1" x14ac:dyDescent="0.2">
      <c r="A747" s="1"/>
      <c r="C747" s="223"/>
    </row>
    <row r="748" spans="1:3" ht="15.75" customHeight="1" x14ac:dyDescent="0.2">
      <c r="A748" s="1"/>
      <c r="C748" s="223"/>
    </row>
    <row r="749" spans="1:3" ht="15.75" customHeight="1" x14ac:dyDescent="0.2">
      <c r="A749" s="1"/>
      <c r="C749" s="223"/>
    </row>
    <row r="750" spans="1:3" ht="15.75" customHeight="1" x14ac:dyDescent="0.2">
      <c r="A750" s="1"/>
      <c r="C750" s="223"/>
    </row>
    <row r="751" spans="1:3" ht="15.75" customHeight="1" x14ac:dyDescent="0.2">
      <c r="A751" s="1"/>
      <c r="C751" s="223"/>
    </row>
    <row r="752" spans="1:3" ht="15.75" customHeight="1" x14ac:dyDescent="0.2">
      <c r="A752" s="1"/>
      <c r="C752" s="223"/>
    </row>
    <row r="753" spans="1:3" ht="15.75" customHeight="1" x14ac:dyDescent="0.2">
      <c r="A753" s="1"/>
      <c r="C753" s="223"/>
    </row>
    <row r="754" spans="1:3" ht="15.75" customHeight="1" x14ac:dyDescent="0.2">
      <c r="A754" s="1"/>
      <c r="C754" s="223"/>
    </row>
    <row r="755" spans="1:3" ht="15.75" customHeight="1" x14ac:dyDescent="0.2">
      <c r="A755" s="1"/>
      <c r="C755" s="223"/>
    </row>
    <row r="756" spans="1:3" ht="15.75" customHeight="1" x14ac:dyDescent="0.2">
      <c r="A756" s="1"/>
      <c r="C756" s="223"/>
    </row>
    <row r="757" spans="1:3" ht="15.75" customHeight="1" x14ac:dyDescent="0.2">
      <c r="A757" s="1"/>
      <c r="C757" s="223"/>
    </row>
    <row r="758" spans="1:3" ht="15.75" customHeight="1" x14ac:dyDescent="0.2">
      <c r="A758" s="1"/>
      <c r="C758" s="223"/>
    </row>
    <row r="759" spans="1:3" ht="15.75" customHeight="1" x14ac:dyDescent="0.2">
      <c r="A759" s="1"/>
      <c r="C759" s="223"/>
    </row>
    <row r="760" spans="1:3" ht="15.75" customHeight="1" x14ac:dyDescent="0.2">
      <c r="A760" s="1"/>
      <c r="C760" s="223"/>
    </row>
    <row r="761" spans="1:3" ht="15.75" customHeight="1" x14ac:dyDescent="0.2">
      <c r="A761" s="1"/>
      <c r="C761" s="223"/>
    </row>
    <row r="762" spans="1:3" ht="15.75" customHeight="1" x14ac:dyDescent="0.2">
      <c r="A762" s="1"/>
      <c r="C762" s="223"/>
    </row>
    <row r="763" spans="1:3" ht="15.75" customHeight="1" x14ac:dyDescent="0.2">
      <c r="A763" s="1"/>
      <c r="C763" s="223"/>
    </row>
    <row r="764" spans="1:3" ht="15.75" customHeight="1" x14ac:dyDescent="0.2">
      <c r="A764" s="1"/>
      <c r="C764" s="223"/>
    </row>
    <row r="765" spans="1:3" ht="15.75" customHeight="1" x14ac:dyDescent="0.2">
      <c r="A765" s="1"/>
      <c r="C765" s="223"/>
    </row>
    <row r="766" spans="1:3" ht="15.75" customHeight="1" x14ac:dyDescent="0.2">
      <c r="A766" s="1"/>
      <c r="C766" s="223"/>
    </row>
    <row r="767" spans="1:3" ht="15.75" customHeight="1" x14ac:dyDescent="0.2">
      <c r="A767" s="1"/>
      <c r="C767" s="223"/>
    </row>
    <row r="768" spans="1:3" ht="15.75" customHeight="1" x14ac:dyDescent="0.2">
      <c r="A768" s="1"/>
      <c r="C768" s="223"/>
    </row>
    <row r="769" spans="1:3" ht="15.75" customHeight="1" x14ac:dyDescent="0.2">
      <c r="A769" s="1"/>
      <c r="C769" s="223"/>
    </row>
    <row r="770" spans="1:3" ht="15.75" customHeight="1" x14ac:dyDescent="0.2">
      <c r="A770" s="1"/>
      <c r="C770" s="223"/>
    </row>
    <row r="771" spans="1:3" ht="15.75" customHeight="1" x14ac:dyDescent="0.2">
      <c r="A771" s="1"/>
      <c r="C771" s="223"/>
    </row>
    <row r="772" spans="1:3" ht="15.75" customHeight="1" x14ac:dyDescent="0.2">
      <c r="A772" s="1"/>
      <c r="C772" s="223"/>
    </row>
    <row r="773" spans="1:3" ht="15.75" customHeight="1" x14ac:dyDescent="0.2">
      <c r="A773" s="1"/>
      <c r="C773" s="223"/>
    </row>
    <row r="774" spans="1:3" ht="15.75" customHeight="1" x14ac:dyDescent="0.2">
      <c r="A774" s="1"/>
      <c r="C774" s="223"/>
    </row>
    <row r="775" spans="1:3" ht="15.75" customHeight="1" x14ac:dyDescent="0.2">
      <c r="A775" s="1"/>
      <c r="C775" s="223"/>
    </row>
    <row r="776" spans="1:3" ht="15.75" customHeight="1" x14ac:dyDescent="0.2">
      <c r="A776" s="1"/>
      <c r="C776" s="223"/>
    </row>
    <row r="777" spans="1:3" ht="15.75" customHeight="1" x14ac:dyDescent="0.2">
      <c r="A777" s="1"/>
      <c r="C777" s="223"/>
    </row>
    <row r="778" spans="1:3" ht="15.75" customHeight="1" x14ac:dyDescent="0.2">
      <c r="A778" s="1"/>
      <c r="C778" s="223"/>
    </row>
    <row r="779" spans="1:3" ht="15.75" customHeight="1" x14ac:dyDescent="0.2">
      <c r="A779" s="1"/>
      <c r="C779" s="223"/>
    </row>
    <row r="780" spans="1:3" ht="15.75" customHeight="1" x14ac:dyDescent="0.2">
      <c r="A780" s="1"/>
      <c r="C780" s="223"/>
    </row>
    <row r="781" spans="1:3" ht="15.75" customHeight="1" x14ac:dyDescent="0.2">
      <c r="A781" s="1"/>
      <c r="C781" s="223"/>
    </row>
    <row r="782" spans="1:3" ht="15.75" customHeight="1" x14ac:dyDescent="0.2">
      <c r="A782" s="1"/>
      <c r="C782" s="223"/>
    </row>
    <row r="783" spans="1:3" ht="15.75" customHeight="1" x14ac:dyDescent="0.2">
      <c r="A783" s="1"/>
      <c r="C783" s="223"/>
    </row>
    <row r="784" spans="1:3" ht="15.75" customHeight="1" x14ac:dyDescent="0.2">
      <c r="A784" s="1"/>
      <c r="C784" s="223"/>
    </row>
    <row r="785" spans="1:3" ht="15.75" customHeight="1" x14ac:dyDescent="0.2">
      <c r="A785" s="1"/>
      <c r="C785" s="223"/>
    </row>
    <row r="786" spans="1:3" ht="15.75" customHeight="1" x14ac:dyDescent="0.2">
      <c r="A786" s="1"/>
      <c r="C786" s="223"/>
    </row>
    <row r="787" spans="1:3" ht="15.75" customHeight="1" x14ac:dyDescent="0.2">
      <c r="A787" s="1"/>
      <c r="C787" s="223"/>
    </row>
    <row r="788" spans="1:3" ht="15.75" customHeight="1" x14ac:dyDescent="0.2">
      <c r="A788" s="1"/>
      <c r="C788" s="223"/>
    </row>
    <row r="789" spans="1:3" ht="15.75" customHeight="1" x14ac:dyDescent="0.2">
      <c r="A789" s="1"/>
      <c r="C789" s="223"/>
    </row>
    <row r="790" spans="1:3" ht="15.75" customHeight="1" x14ac:dyDescent="0.2">
      <c r="A790" s="1"/>
      <c r="C790" s="223"/>
    </row>
    <row r="791" spans="1:3" ht="15.75" customHeight="1" x14ac:dyDescent="0.2">
      <c r="A791" s="1"/>
      <c r="C791" s="223"/>
    </row>
    <row r="792" spans="1:3" ht="15.75" customHeight="1" x14ac:dyDescent="0.2">
      <c r="A792" s="1"/>
      <c r="C792" s="223"/>
    </row>
    <row r="793" spans="1:3" ht="15.75" customHeight="1" x14ac:dyDescent="0.2">
      <c r="A793" s="1"/>
      <c r="C793" s="223"/>
    </row>
    <row r="794" spans="1:3" ht="15.75" customHeight="1" x14ac:dyDescent="0.2">
      <c r="A794" s="1"/>
      <c r="C794" s="223"/>
    </row>
    <row r="795" spans="1:3" ht="15.75" customHeight="1" x14ac:dyDescent="0.2">
      <c r="A795" s="1"/>
      <c r="C795" s="223"/>
    </row>
    <row r="796" spans="1:3" ht="15.75" customHeight="1" x14ac:dyDescent="0.2">
      <c r="A796" s="1"/>
      <c r="C796" s="223"/>
    </row>
    <row r="797" spans="1:3" ht="15.75" customHeight="1" x14ac:dyDescent="0.2">
      <c r="A797" s="1"/>
      <c r="C797" s="223"/>
    </row>
    <row r="798" spans="1:3" ht="15.75" customHeight="1" x14ac:dyDescent="0.2">
      <c r="A798" s="1"/>
      <c r="C798" s="223"/>
    </row>
    <row r="799" spans="1:3" ht="15.75" customHeight="1" x14ac:dyDescent="0.2">
      <c r="A799" s="1"/>
      <c r="C799" s="223"/>
    </row>
    <row r="800" spans="1:3" ht="15.75" customHeight="1" x14ac:dyDescent="0.2">
      <c r="A800" s="1"/>
      <c r="C800" s="223"/>
    </row>
    <row r="801" spans="1:3" ht="15.75" customHeight="1" x14ac:dyDescent="0.2">
      <c r="A801" s="1"/>
      <c r="C801" s="223"/>
    </row>
    <row r="802" spans="1:3" ht="15.75" customHeight="1" x14ac:dyDescent="0.2">
      <c r="A802" s="1"/>
      <c r="C802" s="223"/>
    </row>
    <row r="803" spans="1:3" ht="15.75" customHeight="1" x14ac:dyDescent="0.2">
      <c r="A803" s="1"/>
      <c r="C803" s="223"/>
    </row>
    <row r="804" spans="1:3" ht="15.75" customHeight="1" x14ac:dyDescent="0.2">
      <c r="A804" s="1"/>
      <c r="C804" s="223"/>
    </row>
    <row r="805" spans="1:3" ht="15.75" customHeight="1" x14ac:dyDescent="0.2">
      <c r="A805" s="1"/>
      <c r="C805" s="223"/>
    </row>
    <row r="806" spans="1:3" ht="15.75" customHeight="1" x14ac:dyDescent="0.2">
      <c r="A806" s="1"/>
      <c r="C806" s="223"/>
    </row>
    <row r="807" spans="1:3" ht="15.75" customHeight="1" x14ac:dyDescent="0.2">
      <c r="A807" s="1"/>
      <c r="C807" s="223"/>
    </row>
    <row r="808" spans="1:3" ht="15.75" customHeight="1" x14ac:dyDescent="0.2">
      <c r="A808" s="1"/>
      <c r="C808" s="223"/>
    </row>
    <row r="809" spans="1:3" ht="15.75" customHeight="1" x14ac:dyDescent="0.2">
      <c r="A809" s="1"/>
      <c r="C809" s="223"/>
    </row>
    <row r="810" spans="1:3" ht="15.75" customHeight="1" x14ac:dyDescent="0.2">
      <c r="A810" s="1"/>
      <c r="C810" s="223"/>
    </row>
    <row r="811" spans="1:3" ht="15.75" customHeight="1" x14ac:dyDescent="0.2">
      <c r="A811" s="1"/>
      <c r="C811" s="223"/>
    </row>
    <row r="812" spans="1:3" ht="15.75" customHeight="1" x14ac:dyDescent="0.2">
      <c r="A812" s="1"/>
      <c r="C812" s="223"/>
    </row>
    <row r="813" spans="1:3" ht="15.75" customHeight="1" x14ac:dyDescent="0.2">
      <c r="A813" s="1"/>
      <c r="C813" s="223"/>
    </row>
    <row r="814" spans="1:3" ht="15.75" customHeight="1" x14ac:dyDescent="0.2">
      <c r="A814" s="1"/>
      <c r="C814" s="223"/>
    </row>
    <row r="815" spans="1:3" ht="15.75" customHeight="1" x14ac:dyDescent="0.2">
      <c r="A815" s="1"/>
      <c r="C815" s="223"/>
    </row>
    <row r="816" spans="1:3" ht="15.75" customHeight="1" x14ac:dyDescent="0.2">
      <c r="A816" s="1"/>
      <c r="C816" s="223"/>
    </row>
    <row r="817" spans="1:3" ht="15.75" customHeight="1" x14ac:dyDescent="0.2">
      <c r="A817" s="1"/>
      <c r="C817" s="223"/>
    </row>
    <row r="818" spans="1:3" ht="15.75" customHeight="1" x14ac:dyDescent="0.2">
      <c r="A818" s="1"/>
      <c r="C818" s="223"/>
    </row>
    <row r="819" spans="1:3" ht="15.75" customHeight="1" x14ac:dyDescent="0.2">
      <c r="A819" s="1"/>
      <c r="C819" s="223"/>
    </row>
    <row r="820" spans="1:3" ht="15.75" customHeight="1" x14ac:dyDescent="0.2">
      <c r="A820" s="1"/>
      <c r="C820" s="223"/>
    </row>
    <row r="821" spans="1:3" ht="15.75" customHeight="1" x14ac:dyDescent="0.2">
      <c r="A821" s="1"/>
      <c r="C821" s="223"/>
    </row>
    <row r="822" spans="1:3" ht="15.75" customHeight="1" x14ac:dyDescent="0.2">
      <c r="A822" s="1"/>
      <c r="C822" s="223"/>
    </row>
    <row r="823" spans="1:3" ht="15.75" customHeight="1" x14ac:dyDescent="0.2">
      <c r="A823" s="1"/>
      <c r="C823" s="223"/>
    </row>
    <row r="824" spans="1:3" ht="15.75" customHeight="1" x14ac:dyDescent="0.2">
      <c r="A824" s="1"/>
      <c r="C824" s="223"/>
    </row>
    <row r="825" spans="1:3" ht="15.75" customHeight="1" x14ac:dyDescent="0.2">
      <c r="A825" s="1"/>
      <c r="C825" s="223"/>
    </row>
    <row r="826" spans="1:3" ht="15.75" customHeight="1" x14ac:dyDescent="0.2">
      <c r="A826" s="1"/>
      <c r="C826" s="223"/>
    </row>
    <row r="827" spans="1:3" ht="15.75" customHeight="1" x14ac:dyDescent="0.2">
      <c r="A827" s="1"/>
      <c r="C827" s="223"/>
    </row>
    <row r="828" spans="1:3" ht="15.75" customHeight="1" x14ac:dyDescent="0.2">
      <c r="A828" s="1"/>
      <c r="C828" s="223"/>
    </row>
    <row r="829" spans="1:3" ht="15.75" customHeight="1" x14ac:dyDescent="0.2">
      <c r="A829" s="1"/>
      <c r="C829" s="223"/>
    </row>
    <row r="830" spans="1:3" ht="15.75" customHeight="1" x14ac:dyDescent="0.2">
      <c r="A830" s="1"/>
      <c r="C830" s="223"/>
    </row>
    <row r="831" spans="1:3" ht="15.75" customHeight="1" x14ac:dyDescent="0.2">
      <c r="A831" s="1"/>
      <c r="C831" s="223"/>
    </row>
    <row r="832" spans="1:3" ht="15.75" customHeight="1" x14ac:dyDescent="0.2">
      <c r="A832" s="1"/>
      <c r="C832" s="223"/>
    </row>
    <row r="833" spans="1:3" ht="15.75" customHeight="1" x14ac:dyDescent="0.2">
      <c r="A833" s="1"/>
      <c r="C833" s="223"/>
    </row>
    <row r="834" spans="1:3" ht="15.75" customHeight="1" x14ac:dyDescent="0.2">
      <c r="A834" s="1"/>
      <c r="C834" s="223"/>
    </row>
    <row r="835" spans="1:3" ht="15.75" customHeight="1" x14ac:dyDescent="0.2">
      <c r="A835" s="1"/>
      <c r="C835" s="223"/>
    </row>
    <row r="836" spans="1:3" ht="15.75" customHeight="1" x14ac:dyDescent="0.2">
      <c r="A836" s="1"/>
      <c r="C836" s="223"/>
    </row>
    <row r="837" spans="1:3" ht="15.75" customHeight="1" x14ac:dyDescent="0.2">
      <c r="A837" s="1"/>
      <c r="C837" s="223"/>
    </row>
    <row r="838" spans="1:3" ht="15.75" customHeight="1" x14ac:dyDescent="0.2">
      <c r="A838" s="1"/>
      <c r="C838" s="223"/>
    </row>
    <row r="839" spans="1:3" ht="15.75" customHeight="1" x14ac:dyDescent="0.2">
      <c r="A839" s="1"/>
      <c r="C839" s="223"/>
    </row>
    <row r="840" spans="1:3" ht="15.75" customHeight="1" x14ac:dyDescent="0.2">
      <c r="A840" s="1"/>
      <c r="C840" s="223"/>
    </row>
    <row r="841" spans="1:3" ht="15.75" customHeight="1" x14ac:dyDescent="0.2">
      <c r="A841" s="1"/>
      <c r="C841" s="223"/>
    </row>
    <row r="842" spans="1:3" ht="15.75" customHeight="1" x14ac:dyDescent="0.2">
      <c r="A842" s="1"/>
      <c r="C842" s="223"/>
    </row>
    <row r="843" spans="1:3" ht="15.75" customHeight="1" x14ac:dyDescent="0.2">
      <c r="A843" s="1"/>
      <c r="C843" s="223"/>
    </row>
    <row r="844" spans="1:3" ht="15.75" customHeight="1" x14ac:dyDescent="0.2">
      <c r="A844" s="1"/>
      <c r="C844" s="223"/>
    </row>
    <row r="845" spans="1:3" ht="15.75" customHeight="1" x14ac:dyDescent="0.2">
      <c r="A845" s="1"/>
      <c r="C845" s="223"/>
    </row>
    <row r="846" spans="1:3" ht="15.75" customHeight="1" x14ac:dyDescent="0.2">
      <c r="A846" s="1"/>
      <c r="C846" s="223"/>
    </row>
    <row r="847" spans="1:3" ht="15.75" customHeight="1" x14ac:dyDescent="0.2">
      <c r="A847" s="1"/>
      <c r="C847" s="223"/>
    </row>
    <row r="848" spans="1:3" ht="15.75" customHeight="1" x14ac:dyDescent="0.2">
      <c r="A848" s="1"/>
      <c r="C848" s="223"/>
    </row>
    <row r="849" spans="1:3" ht="15.75" customHeight="1" x14ac:dyDescent="0.2">
      <c r="A849" s="1"/>
      <c r="C849" s="223"/>
    </row>
    <row r="850" spans="1:3" ht="15.75" customHeight="1" x14ac:dyDescent="0.2">
      <c r="A850" s="1"/>
      <c r="C850" s="223"/>
    </row>
    <row r="851" spans="1:3" ht="15.75" customHeight="1" x14ac:dyDescent="0.2">
      <c r="A851" s="1"/>
      <c r="C851" s="223"/>
    </row>
    <row r="852" spans="1:3" ht="15.75" customHeight="1" x14ac:dyDescent="0.2">
      <c r="A852" s="1"/>
      <c r="C852" s="223"/>
    </row>
    <row r="853" spans="1:3" ht="15.75" customHeight="1" x14ac:dyDescent="0.2">
      <c r="A853" s="1"/>
      <c r="C853" s="223"/>
    </row>
    <row r="854" spans="1:3" ht="15.75" customHeight="1" x14ac:dyDescent="0.2">
      <c r="A854" s="1"/>
      <c r="C854" s="223"/>
    </row>
    <row r="855" spans="1:3" ht="15.75" customHeight="1" x14ac:dyDescent="0.2">
      <c r="A855" s="1"/>
      <c r="C855" s="223"/>
    </row>
    <row r="856" spans="1:3" ht="15.75" customHeight="1" x14ac:dyDescent="0.2">
      <c r="A856" s="1"/>
      <c r="C856" s="223"/>
    </row>
    <row r="857" spans="1:3" ht="15.75" customHeight="1" x14ac:dyDescent="0.2">
      <c r="A857" s="1"/>
      <c r="C857" s="223"/>
    </row>
    <row r="858" spans="1:3" ht="15.75" customHeight="1" x14ac:dyDescent="0.2">
      <c r="A858" s="1"/>
      <c r="C858" s="223"/>
    </row>
    <row r="859" spans="1:3" ht="15.75" customHeight="1" x14ac:dyDescent="0.2">
      <c r="A859" s="1"/>
      <c r="C859" s="223"/>
    </row>
    <row r="860" spans="1:3" ht="15.75" customHeight="1" x14ac:dyDescent="0.2">
      <c r="A860" s="1"/>
      <c r="C860" s="223"/>
    </row>
    <row r="861" spans="1:3" ht="15.75" customHeight="1" x14ac:dyDescent="0.2">
      <c r="A861" s="1"/>
      <c r="C861" s="223"/>
    </row>
    <row r="862" spans="1:3" ht="15.75" customHeight="1" x14ac:dyDescent="0.2">
      <c r="A862" s="1"/>
      <c r="C862" s="223"/>
    </row>
    <row r="863" spans="1:3" ht="15.75" customHeight="1" x14ac:dyDescent="0.2">
      <c r="A863" s="1"/>
      <c r="C863" s="223"/>
    </row>
    <row r="864" spans="1:3" ht="15.75" customHeight="1" x14ac:dyDescent="0.2">
      <c r="A864" s="1"/>
      <c r="C864" s="223"/>
    </row>
    <row r="865" spans="1:3" ht="15.75" customHeight="1" x14ac:dyDescent="0.2">
      <c r="A865" s="1"/>
      <c r="C865" s="223"/>
    </row>
    <row r="866" spans="1:3" ht="15.75" customHeight="1" x14ac:dyDescent="0.2">
      <c r="A866" s="1"/>
      <c r="C866" s="223"/>
    </row>
    <row r="867" spans="1:3" ht="15.75" customHeight="1" x14ac:dyDescent="0.2">
      <c r="A867" s="1"/>
      <c r="C867" s="223"/>
    </row>
    <row r="868" spans="1:3" ht="15.75" customHeight="1" x14ac:dyDescent="0.2">
      <c r="A868" s="1"/>
      <c r="C868" s="223"/>
    </row>
    <row r="869" spans="1:3" ht="15.75" customHeight="1" x14ac:dyDescent="0.2">
      <c r="A869" s="1"/>
      <c r="C869" s="223"/>
    </row>
    <row r="870" spans="1:3" ht="15.75" customHeight="1" x14ac:dyDescent="0.2">
      <c r="A870" s="1"/>
      <c r="C870" s="223"/>
    </row>
    <row r="871" spans="1:3" ht="15.75" customHeight="1" x14ac:dyDescent="0.2">
      <c r="A871" s="1"/>
      <c r="C871" s="223"/>
    </row>
    <row r="872" spans="1:3" ht="15.75" customHeight="1" x14ac:dyDescent="0.2">
      <c r="A872" s="1"/>
      <c r="C872" s="223"/>
    </row>
    <row r="873" spans="1:3" ht="15.75" customHeight="1" x14ac:dyDescent="0.2">
      <c r="A873" s="1"/>
      <c r="C873" s="223"/>
    </row>
    <row r="874" spans="1:3" ht="15.75" customHeight="1" x14ac:dyDescent="0.2">
      <c r="A874" s="1"/>
      <c r="C874" s="223"/>
    </row>
    <row r="875" spans="1:3" ht="15.75" customHeight="1" x14ac:dyDescent="0.2">
      <c r="A875" s="1"/>
      <c r="C875" s="223"/>
    </row>
    <row r="876" spans="1:3" ht="15.75" customHeight="1" x14ac:dyDescent="0.2">
      <c r="A876" s="1"/>
      <c r="C876" s="223"/>
    </row>
    <row r="877" spans="1:3" ht="15.75" customHeight="1" x14ac:dyDescent="0.2">
      <c r="A877" s="1"/>
      <c r="C877" s="223"/>
    </row>
    <row r="878" spans="1:3" ht="15.75" customHeight="1" x14ac:dyDescent="0.2">
      <c r="A878" s="1"/>
      <c r="C878" s="223"/>
    </row>
    <row r="879" spans="1:3" ht="15.75" customHeight="1" x14ac:dyDescent="0.2">
      <c r="A879" s="1"/>
      <c r="C879" s="223"/>
    </row>
    <row r="880" spans="1:3" ht="15.75" customHeight="1" x14ac:dyDescent="0.2">
      <c r="A880" s="1"/>
      <c r="C880" s="223"/>
    </row>
    <row r="881" spans="1:3" ht="15.75" customHeight="1" x14ac:dyDescent="0.2">
      <c r="A881" s="1"/>
      <c r="C881" s="223"/>
    </row>
    <row r="882" spans="1:3" ht="15.75" customHeight="1" x14ac:dyDescent="0.2">
      <c r="A882" s="1"/>
      <c r="C882" s="223"/>
    </row>
    <row r="883" spans="1:3" ht="15.75" customHeight="1" x14ac:dyDescent="0.2">
      <c r="A883" s="1"/>
      <c r="C883" s="223"/>
    </row>
    <row r="884" spans="1:3" ht="15.75" customHeight="1" x14ac:dyDescent="0.2">
      <c r="A884" s="1"/>
      <c r="C884" s="223"/>
    </row>
    <row r="885" spans="1:3" ht="15.75" customHeight="1" x14ac:dyDescent="0.2">
      <c r="A885" s="1"/>
      <c r="C885" s="223"/>
    </row>
    <row r="886" spans="1:3" ht="15.75" customHeight="1" x14ac:dyDescent="0.2">
      <c r="A886" s="1"/>
      <c r="C886" s="223"/>
    </row>
    <row r="887" spans="1:3" ht="15.75" customHeight="1" x14ac:dyDescent="0.2">
      <c r="A887" s="1"/>
      <c r="C887" s="223"/>
    </row>
    <row r="888" spans="1:3" ht="15.75" customHeight="1" x14ac:dyDescent="0.2">
      <c r="A888" s="1"/>
      <c r="C888" s="223"/>
    </row>
    <row r="889" spans="1:3" ht="15.75" customHeight="1" x14ac:dyDescent="0.2">
      <c r="A889" s="1"/>
      <c r="C889" s="223"/>
    </row>
    <row r="890" spans="1:3" ht="15.75" customHeight="1" x14ac:dyDescent="0.2">
      <c r="A890" s="1"/>
      <c r="C890" s="223"/>
    </row>
    <row r="891" spans="1:3" ht="15.75" customHeight="1" x14ac:dyDescent="0.2">
      <c r="A891" s="1"/>
      <c r="C891" s="223"/>
    </row>
    <row r="892" spans="1:3" ht="15.75" customHeight="1" x14ac:dyDescent="0.2">
      <c r="A892" s="1"/>
      <c r="C892" s="223"/>
    </row>
    <row r="893" spans="1:3" ht="15.75" customHeight="1" x14ac:dyDescent="0.2">
      <c r="A893" s="1"/>
      <c r="C893" s="223"/>
    </row>
    <row r="894" spans="1:3" ht="15.75" customHeight="1" x14ac:dyDescent="0.2">
      <c r="A894" s="1"/>
      <c r="C894" s="223"/>
    </row>
    <row r="895" spans="1:3" ht="15.75" customHeight="1" x14ac:dyDescent="0.2">
      <c r="A895" s="1"/>
      <c r="C895" s="223"/>
    </row>
    <row r="896" spans="1:3" ht="15.75" customHeight="1" x14ac:dyDescent="0.2">
      <c r="A896" s="1"/>
      <c r="C896" s="223"/>
    </row>
    <row r="897" spans="1:3" ht="15.75" customHeight="1" x14ac:dyDescent="0.2">
      <c r="A897" s="1"/>
      <c r="C897" s="223"/>
    </row>
    <row r="898" spans="1:3" ht="15.75" customHeight="1" x14ac:dyDescent="0.2">
      <c r="A898" s="1"/>
      <c r="C898" s="223"/>
    </row>
    <row r="899" spans="1:3" ht="15.75" customHeight="1" x14ac:dyDescent="0.2">
      <c r="A899" s="1"/>
      <c r="C899" s="223"/>
    </row>
    <row r="900" spans="1:3" ht="15.75" customHeight="1" x14ac:dyDescent="0.2">
      <c r="A900" s="1"/>
      <c r="C900" s="223"/>
    </row>
    <row r="901" spans="1:3" ht="15.75" customHeight="1" x14ac:dyDescent="0.2">
      <c r="A901" s="1"/>
      <c r="C901" s="223"/>
    </row>
    <row r="902" spans="1:3" ht="15.75" customHeight="1" x14ac:dyDescent="0.2">
      <c r="A902" s="1"/>
      <c r="C902" s="223"/>
    </row>
    <row r="903" spans="1:3" ht="15.75" customHeight="1" x14ac:dyDescent="0.2">
      <c r="A903" s="1"/>
      <c r="C903" s="223"/>
    </row>
    <row r="904" spans="1:3" ht="15.75" customHeight="1" x14ac:dyDescent="0.2">
      <c r="A904" s="1"/>
      <c r="C904" s="223"/>
    </row>
    <row r="905" spans="1:3" ht="15.75" customHeight="1" x14ac:dyDescent="0.2">
      <c r="A905" s="1"/>
      <c r="C905" s="223"/>
    </row>
    <row r="906" spans="1:3" ht="15.75" customHeight="1" x14ac:dyDescent="0.2">
      <c r="A906" s="1"/>
      <c r="C906" s="223"/>
    </row>
    <row r="907" spans="1:3" ht="15.75" customHeight="1" x14ac:dyDescent="0.2">
      <c r="A907" s="1"/>
      <c r="C907" s="223"/>
    </row>
    <row r="908" spans="1:3" ht="15.75" customHeight="1" x14ac:dyDescent="0.2">
      <c r="A908" s="1"/>
      <c r="C908" s="223"/>
    </row>
    <row r="909" spans="1:3" ht="15.75" customHeight="1" x14ac:dyDescent="0.2">
      <c r="A909" s="1"/>
      <c r="C909" s="223"/>
    </row>
    <row r="910" spans="1:3" ht="15.75" customHeight="1" x14ac:dyDescent="0.2">
      <c r="A910" s="1"/>
      <c r="C910" s="223"/>
    </row>
    <row r="911" spans="1:3" ht="15.75" customHeight="1" x14ac:dyDescent="0.2">
      <c r="A911" s="1"/>
      <c r="C911" s="223"/>
    </row>
    <row r="912" spans="1:3" ht="15.75" customHeight="1" x14ac:dyDescent="0.2">
      <c r="A912" s="1"/>
      <c r="C912" s="223"/>
    </row>
    <row r="913" spans="1:3" ht="15.75" customHeight="1" x14ac:dyDescent="0.2">
      <c r="A913" s="1"/>
      <c r="C913" s="223"/>
    </row>
    <row r="914" spans="1:3" ht="15.75" customHeight="1" x14ac:dyDescent="0.2">
      <c r="A914" s="1"/>
      <c r="C914" s="223"/>
    </row>
    <row r="915" spans="1:3" ht="15.75" customHeight="1" x14ac:dyDescent="0.2">
      <c r="A915" s="1"/>
      <c r="C915" s="223"/>
    </row>
    <row r="916" spans="1:3" ht="15.75" customHeight="1" x14ac:dyDescent="0.2">
      <c r="A916" s="1"/>
      <c r="C916" s="223"/>
    </row>
    <row r="917" spans="1:3" ht="15.75" customHeight="1" x14ac:dyDescent="0.2">
      <c r="A917" s="1"/>
      <c r="C917" s="223"/>
    </row>
    <row r="918" spans="1:3" ht="15.75" customHeight="1" x14ac:dyDescent="0.2">
      <c r="A918" s="1"/>
      <c r="C918" s="223"/>
    </row>
    <row r="919" spans="1:3" ht="15.75" customHeight="1" x14ac:dyDescent="0.2">
      <c r="A919" s="1"/>
      <c r="C919" s="223"/>
    </row>
    <row r="920" spans="1:3" ht="15.75" customHeight="1" x14ac:dyDescent="0.2">
      <c r="A920" s="1"/>
      <c r="C920" s="223"/>
    </row>
    <row r="921" spans="1:3" ht="15.75" customHeight="1" x14ac:dyDescent="0.2">
      <c r="A921" s="1"/>
      <c r="C921" s="223"/>
    </row>
    <row r="922" spans="1:3" ht="15.75" customHeight="1" x14ac:dyDescent="0.2">
      <c r="A922" s="1"/>
      <c r="C922" s="223"/>
    </row>
    <row r="923" spans="1:3" ht="15.75" customHeight="1" x14ac:dyDescent="0.2">
      <c r="A923" s="1"/>
      <c r="C923" s="223"/>
    </row>
    <row r="924" spans="1:3" ht="15.75" customHeight="1" x14ac:dyDescent="0.2">
      <c r="A924" s="1"/>
      <c r="C924" s="223"/>
    </row>
    <row r="925" spans="1:3" ht="15.75" customHeight="1" x14ac:dyDescent="0.2">
      <c r="A925" s="1"/>
      <c r="C925" s="223"/>
    </row>
    <row r="926" spans="1:3" ht="15.75" customHeight="1" x14ac:dyDescent="0.2">
      <c r="A926" s="1"/>
      <c r="C926" s="223"/>
    </row>
    <row r="927" spans="1:3" ht="15.75" customHeight="1" x14ac:dyDescent="0.2">
      <c r="A927" s="1"/>
      <c r="C927" s="223"/>
    </row>
    <row r="928" spans="1:3" ht="15.75" customHeight="1" x14ac:dyDescent="0.2">
      <c r="A928" s="1"/>
      <c r="C928" s="223"/>
    </row>
    <row r="929" spans="1:3" ht="15.75" customHeight="1" x14ac:dyDescent="0.2">
      <c r="A929" s="1"/>
      <c r="C929" s="223"/>
    </row>
    <row r="930" spans="1:3" ht="15.75" customHeight="1" x14ac:dyDescent="0.2">
      <c r="A930" s="1"/>
      <c r="C930" s="223"/>
    </row>
    <row r="931" spans="1:3" ht="15.75" customHeight="1" x14ac:dyDescent="0.2">
      <c r="A931" s="1"/>
      <c r="C931" s="223"/>
    </row>
    <row r="932" spans="1:3" ht="15.75" customHeight="1" x14ac:dyDescent="0.2">
      <c r="A932" s="1"/>
      <c r="C932" s="223"/>
    </row>
    <row r="933" spans="1:3" ht="15.75" customHeight="1" x14ac:dyDescent="0.2">
      <c r="A933" s="1"/>
      <c r="C933" s="223"/>
    </row>
    <row r="934" spans="1:3" ht="15.75" customHeight="1" x14ac:dyDescent="0.2">
      <c r="A934" s="1"/>
      <c r="C934" s="223"/>
    </row>
    <row r="935" spans="1:3" ht="15.75" customHeight="1" x14ac:dyDescent="0.2">
      <c r="A935" s="1"/>
      <c r="C935" s="223"/>
    </row>
    <row r="936" spans="1:3" ht="15.75" customHeight="1" x14ac:dyDescent="0.2">
      <c r="A936" s="1"/>
      <c r="C936" s="223"/>
    </row>
    <row r="937" spans="1:3" ht="15.75" customHeight="1" x14ac:dyDescent="0.2">
      <c r="A937" s="1"/>
      <c r="C937" s="223"/>
    </row>
    <row r="938" spans="1:3" ht="15.75" customHeight="1" x14ac:dyDescent="0.2">
      <c r="A938" s="1"/>
      <c r="C938" s="223"/>
    </row>
    <row r="939" spans="1:3" ht="15.75" customHeight="1" x14ac:dyDescent="0.2">
      <c r="A939" s="1"/>
      <c r="C939" s="223"/>
    </row>
    <row r="940" spans="1:3" ht="15.75" customHeight="1" x14ac:dyDescent="0.2">
      <c r="A940" s="1"/>
      <c r="C940" s="223"/>
    </row>
    <row r="941" spans="1:3" ht="15.75" customHeight="1" x14ac:dyDescent="0.2">
      <c r="A941" s="1"/>
      <c r="C941" s="223"/>
    </row>
    <row r="942" spans="1:3" ht="15.75" customHeight="1" x14ac:dyDescent="0.2">
      <c r="A942" s="1"/>
      <c r="C942" s="223"/>
    </row>
    <row r="943" spans="1:3" ht="15.75" customHeight="1" x14ac:dyDescent="0.2">
      <c r="A943" s="1"/>
      <c r="C943" s="223"/>
    </row>
    <row r="944" spans="1:3" ht="15.75" customHeight="1" x14ac:dyDescent="0.2">
      <c r="A944" s="1"/>
      <c r="C944" s="223"/>
    </row>
    <row r="945" spans="1:3" ht="15.75" customHeight="1" x14ac:dyDescent="0.2">
      <c r="A945" s="1"/>
      <c r="C945" s="223"/>
    </row>
    <row r="946" spans="1:3" ht="15.75" customHeight="1" x14ac:dyDescent="0.2">
      <c r="A946" s="1"/>
      <c r="C946" s="223"/>
    </row>
    <row r="947" spans="1:3" ht="15.75" customHeight="1" x14ac:dyDescent="0.2">
      <c r="A947" s="1"/>
      <c r="C947" s="223"/>
    </row>
    <row r="948" spans="1:3" ht="15.75" customHeight="1" x14ac:dyDescent="0.2">
      <c r="A948" s="1"/>
      <c r="C948" s="223"/>
    </row>
    <row r="949" spans="1:3" ht="15.75" customHeight="1" x14ac:dyDescent="0.2">
      <c r="A949" s="1"/>
      <c r="C949" s="223"/>
    </row>
    <row r="950" spans="1:3" ht="15.75" customHeight="1" x14ac:dyDescent="0.2">
      <c r="A950" s="1"/>
      <c r="C950" s="223"/>
    </row>
    <row r="951" spans="1:3" ht="15.75" customHeight="1" x14ac:dyDescent="0.2">
      <c r="A951" s="1"/>
      <c r="C951" s="223"/>
    </row>
    <row r="952" spans="1:3" ht="15.75" customHeight="1" x14ac:dyDescent="0.2">
      <c r="A952" s="1"/>
      <c r="C952" s="223"/>
    </row>
    <row r="953" spans="1:3" ht="15.75" customHeight="1" x14ac:dyDescent="0.2">
      <c r="A953" s="1"/>
      <c r="C953" s="223"/>
    </row>
    <row r="954" spans="1:3" ht="15.75" customHeight="1" x14ac:dyDescent="0.2">
      <c r="A954" s="1"/>
      <c r="C954" s="223"/>
    </row>
    <row r="955" spans="1:3" ht="15.75" customHeight="1" x14ac:dyDescent="0.2">
      <c r="A955" s="1"/>
      <c r="C955" s="223"/>
    </row>
    <row r="956" spans="1:3" ht="15.75" customHeight="1" x14ac:dyDescent="0.2">
      <c r="A956" s="1"/>
      <c r="C956" s="223"/>
    </row>
    <row r="957" spans="1:3" ht="15.75" customHeight="1" x14ac:dyDescent="0.2">
      <c r="A957" s="1"/>
      <c r="C957" s="223"/>
    </row>
    <row r="958" spans="1:3" ht="15.75" customHeight="1" x14ac:dyDescent="0.2">
      <c r="A958" s="1"/>
      <c r="C958" s="223"/>
    </row>
    <row r="959" spans="1:3" ht="15.75" customHeight="1" x14ac:dyDescent="0.2">
      <c r="A959" s="1"/>
      <c r="C959" s="223"/>
    </row>
    <row r="960" spans="1:3" ht="15.75" customHeight="1" x14ac:dyDescent="0.2">
      <c r="A960" s="1"/>
      <c r="C960" s="223"/>
    </row>
    <row r="961" spans="1:3" ht="15.75" customHeight="1" x14ac:dyDescent="0.2">
      <c r="A961" s="1"/>
      <c r="C961" s="223"/>
    </row>
    <row r="962" spans="1:3" ht="15.75" customHeight="1" x14ac:dyDescent="0.2">
      <c r="A962" s="1"/>
      <c r="C962" s="223"/>
    </row>
    <row r="963" spans="1:3" ht="15.75" customHeight="1" x14ac:dyDescent="0.2">
      <c r="A963" s="1"/>
      <c r="C963" s="223"/>
    </row>
    <row r="964" spans="1:3" ht="15.75" customHeight="1" x14ac:dyDescent="0.2">
      <c r="A964" s="1"/>
      <c r="C964" s="223"/>
    </row>
    <row r="965" spans="1:3" ht="15.75" customHeight="1" x14ac:dyDescent="0.2">
      <c r="A965" s="1"/>
      <c r="C965" s="223"/>
    </row>
    <row r="966" spans="1:3" ht="15.75" customHeight="1" x14ac:dyDescent="0.2">
      <c r="A966" s="1"/>
      <c r="C966" s="223"/>
    </row>
    <row r="967" spans="1:3" ht="15.75" customHeight="1" x14ac:dyDescent="0.2">
      <c r="A967" s="1"/>
      <c r="C967" s="223"/>
    </row>
    <row r="968" spans="1:3" ht="15.75" customHeight="1" x14ac:dyDescent="0.2">
      <c r="A968" s="1"/>
      <c r="C968" s="223"/>
    </row>
    <row r="969" spans="1:3" ht="15.75" customHeight="1" x14ac:dyDescent="0.2">
      <c r="A969" s="1"/>
      <c r="C969" s="223"/>
    </row>
    <row r="970" spans="1:3" ht="15.75" customHeight="1" x14ac:dyDescent="0.2">
      <c r="A970" s="1"/>
      <c r="C970" s="223"/>
    </row>
    <row r="971" spans="1:3" ht="15.75" customHeight="1" x14ac:dyDescent="0.2">
      <c r="A971" s="1"/>
      <c r="C971" s="223"/>
    </row>
    <row r="972" spans="1:3" ht="15.75" customHeight="1" x14ac:dyDescent="0.2">
      <c r="A972" s="1"/>
      <c r="C972" s="223"/>
    </row>
    <row r="973" spans="1:3" ht="15.75" customHeight="1" x14ac:dyDescent="0.2">
      <c r="A973" s="1"/>
      <c r="C973" s="223"/>
    </row>
    <row r="974" spans="1:3" ht="15.75" customHeight="1" x14ac:dyDescent="0.2">
      <c r="A974" s="1"/>
      <c r="C974" s="223"/>
    </row>
    <row r="975" spans="1:3" ht="15.75" customHeight="1" x14ac:dyDescent="0.2">
      <c r="A975" s="1"/>
      <c r="C975" s="223"/>
    </row>
    <row r="976" spans="1:3" ht="15.75" customHeight="1" x14ac:dyDescent="0.2">
      <c r="A976" s="1"/>
      <c r="C976" s="223"/>
    </row>
    <row r="977" spans="1:3" ht="15.75" customHeight="1" x14ac:dyDescent="0.2">
      <c r="A977" s="1"/>
      <c r="C977" s="223"/>
    </row>
    <row r="978" spans="1:3" ht="15.75" customHeight="1" x14ac:dyDescent="0.2">
      <c r="A978" s="1"/>
      <c r="C978" s="223"/>
    </row>
    <row r="979" spans="1:3" ht="15.75" customHeight="1" x14ac:dyDescent="0.2">
      <c r="A979" s="1"/>
      <c r="C979" s="223"/>
    </row>
    <row r="980" spans="1:3" ht="15.75" customHeight="1" x14ac:dyDescent="0.2">
      <c r="A980" s="1"/>
      <c r="C980" s="223"/>
    </row>
    <row r="981" spans="1:3" ht="15.75" customHeight="1" x14ac:dyDescent="0.2">
      <c r="A981" s="1"/>
      <c r="C981" s="223"/>
    </row>
    <row r="982" spans="1:3" ht="15.75" customHeight="1" x14ac:dyDescent="0.2">
      <c r="A982" s="1"/>
      <c r="C982" s="223"/>
    </row>
    <row r="983" spans="1:3" ht="15.75" customHeight="1" x14ac:dyDescent="0.2">
      <c r="A983" s="1"/>
      <c r="C983" s="223"/>
    </row>
    <row r="984" spans="1:3" ht="15.75" customHeight="1" x14ac:dyDescent="0.2">
      <c r="A984" s="1"/>
      <c r="C984" s="223"/>
    </row>
    <row r="985" spans="1:3" ht="15.75" customHeight="1" x14ac:dyDescent="0.2">
      <c r="A985" s="1"/>
      <c r="C985" s="223"/>
    </row>
    <row r="986" spans="1:3" ht="15.75" customHeight="1" x14ac:dyDescent="0.2">
      <c r="A986" s="1"/>
      <c r="C986" s="223"/>
    </row>
    <row r="987" spans="1:3" ht="15.75" customHeight="1" x14ac:dyDescent="0.2">
      <c r="A987" s="1"/>
      <c r="C987" s="223"/>
    </row>
    <row r="988" spans="1:3" ht="15.75" customHeight="1" x14ac:dyDescent="0.2">
      <c r="A988" s="1"/>
      <c r="C988" s="223"/>
    </row>
    <row r="989" spans="1:3" ht="15.75" customHeight="1" x14ac:dyDescent="0.2">
      <c r="A989" s="1"/>
      <c r="C989" s="223"/>
    </row>
    <row r="990" spans="1:3" ht="15.75" customHeight="1" x14ac:dyDescent="0.2">
      <c r="A990" s="1"/>
      <c r="C990" s="223"/>
    </row>
    <row r="991" spans="1:3" ht="15.75" customHeight="1" x14ac:dyDescent="0.2">
      <c r="A991" s="1"/>
      <c r="C991" s="223"/>
    </row>
    <row r="992" spans="1:3" ht="15.75" customHeight="1" x14ac:dyDescent="0.2">
      <c r="A992" s="1"/>
      <c r="C992" s="223"/>
    </row>
    <row r="993" spans="1:3" ht="15.75" customHeight="1" x14ac:dyDescent="0.2">
      <c r="A993" s="1"/>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20.855468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2886</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7" t="s">
        <v>1964</v>
      </c>
      <c r="B3" s="188" t="s">
        <v>40</v>
      </c>
      <c r="C3" s="94" t="s">
        <v>41</v>
      </c>
      <c r="D3" s="95" t="s">
        <v>2887</v>
      </c>
      <c r="E3" s="203"/>
      <c r="F3" s="203"/>
      <c r="G3" s="204"/>
      <c r="H3" s="204"/>
      <c r="I3" s="204"/>
      <c r="J3" s="204"/>
      <c r="K3" s="204"/>
      <c r="L3" s="204"/>
      <c r="M3" s="204"/>
      <c r="N3" s="204"/>
      <c r="O3" s="204"/>
      <c r="P3" s="204"/>
      <c r="Q3" s="204"/>
      <c r="R3" s="204"/>
      <c r="S3" s="204"/>
      <c r="T3" s="204"/>
      <c r="U3" s="204"/>
    </row>
    <row r="4" spans="1:24" s="247" customFormat="1" ht="12" customHeight="1" x14ac:dyDescent="0.2">
      <c r="A4" s="154">
        <v>1</v>
      </c>
      <c r="B4" s="155">
        <v>2</v>
      </c>
      <c r="C4" s="155"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2888</v>
      </c>
      <c r="C5" s="232" t="s">
        <v>2889</v>
      </c>
      <c r="D5" s="233">
        <v>63553.06</v>
      </c>
      <c r="E5" s="78"/>
      <c r="F5" s="78"/>
      <c r="G5" s="210"/>
      <c r="H5" s="210"/>
      <c r="I5" s="210"/>
      <c r="J5" s="210"/>
      <c r="K5" s="210"/>
      <c r="L5" s="210"/>
      <c r="M5" s="210"/>
      <c r="N5" s="210"/>
      <c r="O5" s="210"/>
      <c r="P5" s="210"/>
      <c r="Q5" s="210"/>
      <c r="R5" s="210"/>
      <c r="S5" s="210"/>
      <c r="T5" s="210"/>
      <c r="U5" s="210"/>
    </row>
    <row r="6" spans="1:24" ht="24" customHeight="1" x14ac:dyDescent="0.2">
      <c r="A6" s="234"/>
      <c r="B6" s="235" t="s">
        <v>2890</v>
      </c>
      <c r="C6" s="236" t="s">
        <v>2891</v>
      </c>
      <c r="D6" s="237">
        <f>D7+D8+D17+D18</f>
        <v>1349503.8399999996</v>
      </c>
      <c r="E6" s="78"/>
      <c r="F6" s="78"/>
      <c r="G6" s="210"/>
      <c r="H6" s="210"/>
      <c r="I6" s="210"/>
      <c r="J6" s="210"/>
      <c r="K6" s="210"/>
      <c r="L6" s="210"/>
      <c r="M6" s="210"/>
      <c r="N6" s="210"/>
      <c r="O6" s="210"/>
      <c r="P6" s="210"/>
      <c r="Q6" s="210"/>
      <c r="R6" s="210"/>
      <c r="S6" s="210"/>
      <c r="T6" s="210"/>
      <c r="U6" s="210"/>
    </row>
    <row r="7" spans="1:24" ht="12.75" customHeight="1" x14ac:dyDescent="0.2">
      <c r="A7" s="234"/>
      <c r="B7" s="235" t="s">
        <v>2892</v>
      </c>
      <c r="C7" s="236" t="s">
        <v>2893</v>
      </c>
      <c r="D7" s="214">
        <v>0</v>
      </c>
      <c r="E7" s="78"/>
      <c r="F7" s="78"/>
      <c r="G7" s="210"/>
      <c r="H7" s="210"/>
      <c r="I7" s="210"/>
      <c r="J7" s="210"/>
      <c r="K7" s="210"/>
      <c r="L7" s="210"/>
      <c r="M7" s="210"/>
      <c r="N7" s="210"/>
      <c r="O7" s="210"/>
      <c r="P7" s="210"/>
      <c r="Q7" s="210"/>
      <c r="R7" s="210"/>
      <c r="S7" s="210"/>
      <c r="T7" s="210"/>
      <c r="U7" s="210"/>
    </row>
    <row r="8" spans="1:24" ht="12.75" customHeight="1" x14ac:dyDescent="0.2">
      <c r="A8" s="234" t="s">
        <v>2291</v>
      </c>
      <c r="B8" s="235" t="s">
        <v>2894</v>
      </c>
      <c r="C8" s="236" t="s">
        <v>2895</v>
      </c>
      <c r="D8" s="237">
        <f>SUM(D9:D16)</f>
        <v>1188873.3899999997</v>
      </c>
      <c r="E8" s="78"/>
      <c r="F8" s="78"/>
      <c r="G8" s="210"/>
      <c r="H8" s="210"/>
      <c r="I8" s="210"/>
      <c r="J8" s="210"/>
      <c r="K8" s="210"/>
      <c r="L8" s="210"/>
      <c r="M8" s="210"/>
      <c r="N8" s="210"/>
      <c r="O8" s="210"/>
      <c r="P8" s="210"/>
      <c r="Q8" s="210"/>
      <c r="R8" s="210"/>
      <c r="S8" s="210"/>
      <c r="T8" s="210"/>
      <c r="U8" s="210"/>
    </row>
    <row r="9" spans="1:24" ht="12.75" customHeight="1" x14ac:dyDescent="0.2">
      <c r="A9" s="238" t="s">
        <v>2293</v>
      </c>
      <c r="B9" s="84" t="s">
        <v>2294</v>
      </c>
      <c r="C9" s="236" t="s">
        <v>2896</v>
      </c>
      <c r="D9" s="214">
        <v>54507.69</v>
      </c>
      <c r="E9" s="78"/>
      <c r="F9" s="78"/>
      <c r="G9" s="210"/>
      <c r="H9" s="210"/>
      <c r="I9" s="210"/>
      <c r="J9" s="210"/>
      <c r="K9" s="210"/>
      <c r="L9" s="210"/>
      <c r="M9" s="210"/>
      <c r="N9" s="210"/>
      <c r="O9" s="210"/>
      <c r="P9" s="210"/>
      <c r="Q9" s="210"/>
      <c r="R9" s="210"/>
      <c r="S9" s="210"/>
      <c r="T9" s="210"/>
      <c r="U9" s="210"/>
    </row>
    <row r="10" spans="1:24" ht="12.75" customHeight="1" x14ac:dyDescent="0.2">
      <c r="A10" s="238" t="s">
        <v>2295</v>
      </c>
      <c r="B10" s="84" t="s">
        <v>2296</v>
      </c>
      <c r="C10" s="236" t="s">
        <v>2897</v>
      </c>
      <c r="D10" s="214">
        <v>954712.44</v>
      </c>
      <c r="E10" s="78"/>
      <c r="F10" s="78"/>
      <c r="G10" s="210"/>
      <c r="H10" s="210"/>
      <c r="I10" s="210"/>
      <c r="J10" s="210"/>
      <c r="K10" s="210"/>
      <c r="L10" s="210"/>
      <c r="M10" s="210"/>
      <c r="N10" s="210"/>
      <c r="O10" s="210"/>
      <c r="P10" s="210"/>
      <c r="Q10" s="210"/>
      <c r="R10" s="210"/>
      <c r="S10" s="210"/>
      <c r="T10" s="210"/>
      <c r="U10" s="210"/>
    </row>
    <row r="11" spans="1:24" ht="12.75" customHeight="1" x14ac:dyDescent="0.2">
      <c r="A11" s="238" t="s">
        <v>2297</v>
      </c>
      <c r="B11" s="84" t="s">
        <v>2898</v>
      </c>
      <c r="C11" s="236" t="s">
        <v>2899</v>
      </c>
      <c r="D11" s="214">
        <v>0</v>
      </c>
      <c r="E11" s="78"/>
      <c r="F11" s="78"/>
      <c r="G11" s="210"/>
      <c r="H11" s="210"/>
      <c r="I11" s="210"/>
      <c r="J11" s="210"/>
      <c r="K11" s="210"/>
      <c r="L11" s="210"/>
      <c r="M11" s="210"/>
      <c r="N11" s="210"/>
      <c r="O11" s="210"/>
      <c r="P11" s="210"/>
      <c r="Q11" s="210"/>
      <c r="R11" s="210"/>
      <c r="S11" s="210"/>
      <c r="T11" s="210"/>
      <c r="U11" s="210"/>
    </row>
    <row r="12" spans="1:24" ht="12.75" customHeight="1" x14ac:dyDescent="0.2">
      <c r="A12" s="238" t="s">
        <v>2305</v>
      </c>
      <c r="B12" s="84" t="s">
        <v>2306</v>
      </c>
      <c r="C12" s="236" t="s">
        <v>2900</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38" t="s">
        <v>2307</v>
      </c>
      <c r="B13" s="84" t="s">
        <v>2901</v>
      </c>
      <c r="C13" s="236" t="s">
        <v>2902</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38" t="s">
        <v>2309</v>
      </c>
      <c r="B14" s="84" t="s">
        <v>2310</v>
      </c>
      <c r="C14" s="236" t="s">
        <v>2903</v>
      </c>
      <c r="D14" s="214">
        <v>103531.19</v>
      </c>
      <c r="E14" s="78"/>
      <c r="F14" s="78"/>
      <c r="G14" s="210"/>
      <c r="H14" s="210"/>
      <c r="I14" s="210"/>
      <c r="J14" s="210"/>
      <c r="K14" s="210"/>
      <c r="L14" s="210"/>
      <c r="M14" s="210"/>
      <c r="N14" s="210"/>
      <c r="O14" s="210"/>
      <c r="P14" s="210"/>
      <c r="Q14" s="210"/>
      <c r="R14" s="210"/>
      <c r="S14" s="210"/>
      <c r="T14" s="210"/>
      <c r="U14" s="210"/>
    </row>
    <row r="15" spans="1:24" ht="12.75" customHeight="1" x14ac:dyDescent="0.2">
      <c r="A15" s="238" t="s">
        <v>2311</v>
      </c>
      <c r="B15" s="84" t="s">
        <v>2312</v>
      </c>
      <c r="C15" s="236" t="s">
        <v>2904</v>
      </c>
      <c r="D15" s="214">
        <v>7128.13</v>
      </c>
      <c r="E15" s="78"/>
      <c r="F15" s="78"/>
      <c r="G15" s="210"/>
      <c r="H15" s="210"/>
      <c r="I15" s="210"/>
      <c r="J15" s="210"/>
      <c r="K15" s="210"/>
      <c r="L15" s="210"/>
      <c r="M15" s="210"/>
      <c r="N15" s="210"/>
      <c r="O15" s="210"/>
      <c r="P15" s="210"/>
      <c r="Q15" s="210"/>
      <c r="R15" s="210"/>
      <c r="S15" s="210"/>
      <c r="T15" s="210"/>
      <c r="U15" s="210"/>
    </row>
    <row r="16" spans="1:24" ht="12.75" customHeight="1" x14ac:dyDescent="0.2">
      <c r="A16" s="238" t="s">
        <v>2313</v>
      </c>
      <c r="B16" s="84" t="s">
        <v>2314</v>
      </c>
      <c r="C16" s="236" t="s">
        <v>2905</v>
      </c>
      <c r="D16" s="214">
        <v>68993.94</v>
      </c>
      <c r="E16" s="78"/>
      <c r="F16" s="78"/>
      <c r="G16" s="210"/>
      <c r="H16" s="210"/>
      <c r="I16" s="210"/>
      <c r="J16" s="210"/>
      <c r="K16" s="210"/>
      <c r="L16" s="210"/>
      <c r="M16" s="210"/>
      <c r="N16" s="210"/>
      <c r="O16" s="210"/>
      <c r="P16" s="210"/>
      <c r="Q16" s="210"/>
      <c r="R16" s="210"/>
      <c r="S16" s="210"/>
      <c r="T16" s="210"/>
      <c r="U16" s="210"/>
    </row>
    <row r="17" spans="1:21" ht="12.75" customHeight="1" x14ac:dyDescent="0.2">
      <c r="A17" s="234" t="s">
        <v>2315</v>
      </c>
      <c r="B17" s="235" t="s">
        <v>2316</v>
      </c>
      <c r="C17" s="236" t="s">
        <v>2906</v>
      </c>
      <c r="D17" s="214">
        <v>160630.45000000001</v>
      </c>
      <c r="E17" s="78"/>
      <c r="F17" s="78"/>
      <c r="G17" s="210"/>
      <c r="H17" s="210"/>
      <c r="I17" s="210"/>
      <c r="J17" s="210"/>
      <c r="K17" s="210"/>
      <c r="L17" s="210"/>
      <c r="M17" s="210"/>
      <c r="N17" s="210"/>
      <c r="O17" s="210"/>
      <c r="P17" s="210"/>
      <c r="Q17" s="210"/>
      <c r="R17" s="210"/>
      <c r="S17" s="210"/>
      <c r="T17" s="210"/>
      <c r="U17" s="210"/>
    </row>
    <row r="18" spans="1:21" ht="36" customHeight="1" x14ac:dyDescent="0.2">
      <c r="A18" s="234" t="s">
        <v>2907</v>
      </c>
      <c r="B18" s="235" t="s">
        <v>2908</v>
      </c>
      <c r="C18" s="236" t="s">
        <v>2909</v>
      </c>
      <c r="D18" s="237">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38" t="s">
        <v>2910</v>
      </c>
      <c r="B19" s="84" t="s">
        <v>2911</v>
      </c>
      <c r="C19" s="236" t="s">
        <v>2912</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38" t="s">
        <v>2913</v>
      </c>
      <c r="B20" s="84" t="s">
        <v>2328</v>
      </c>
      <c r="C20" s="236" t="s">
        <v>2914</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38" t="s">
        <v>2915</v>
      </c>
      <c r="B21" s="84" t="s">
        <v>2332</v>
      </c>
      <c r="C21" s="236" t="s">
        <v>2916</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38" t="s">
        <v>2917</v>
      </c>
      <c r="B22" s="84" t="s">
        <v>2918</v>
      </c>
      <c r="C22" s="236" t="s">
        <v>2919</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38" t="s">
        <v>2920</v>
      </c>
      <c r="B23" s="84" t="s">
        <v>2921</v>
      </c>
      <c r="C23" s="236" t="s">
        <v>2922</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38"/>
      <c r="B24" s="235" t="s">
        <v>2923</v>
      </c>
      <c r="C24" s="236" t="s">
        <v>2924</v>
      </c>
      <c r="D24" s="237">
        <f>D25+D26+D35+D36</f>
        <v>1296576.6299999999</v>
      </c>
      <c r="E24" s="78"/>
      <c r="F24" s="78"/>
      <c r="G24" s="210"/>
      <c r="H24" s="210"/>
      <c r="I24" s="210"/>
      <c r="J24" s="210"/>
      <c r="K24" s="210"/>
      <c r="L24" s="210"/>
      <c r="M24" s="210"/>
      <c r="N24" s="210"/>
      <c r="O24" s="210"/>
      <c r="P24" s="210"/>
      <c r="Q24" s="210"/>
      <c r="R24" s="210"/>
      <c r="S24" s="210"/>
      <c r="T24" s="210"/>
      <c r="U24" s="210"/>
    </row>
    <row r="25" spans="1:21" ht="12.75" customHeight="1" x14ac:dyDescent="0.2">
      <c r="A25" s="238"/>
      <c r="B25" s="235" t="s">
        <v>2892</v>
      </c>
      <c r="C25" s="236" t="s">
        <v>2925</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4" t="s">
        <v>2291</v>
      </c>
      <c r="B26" s="235" t="s">
        <v>2926</v>
      </c>
      <c r="C26" s="236" t="s">
        <v>2927</v>
      </c>
      <c r="D26" s="237">
        <f>SUM(D27:D34)</f>
        <v>1144458.44</v>
      </c>
      <c r="E26" s="78"/>
      <c r="F26" s="78"/>
      <c r="G26" s="210"/>
      <c r="H26" s="210"/>
      <c r="I26" s="210"/>
      <c r="J26" s="210"/>
      <c r="K26" s="210"/>
      <c r="L26" s="210"/>
      <c r="M26" s="210"/>
      <c r="N26" s="210"/>
      <c r="O26" s="210"/>
      <c r="P26" s="210"/>
      <c r="Q26" s="210"/>
      <c r="R26" s="210"/>
      <c r="S26" s="210"/>
      <c r="T26" s="210"/>
      <c r="U26" s="210"/>
    </row>
    <row r="27" spans="1:21" ht="12.75" customHeight="1" x14ac:dyDescent="0.2">
      <c r="A27" s="238" t="s">
        <v>2293</v>
      </c>
      <c r="B27" s="84" t="s">
        <v>2294</v>
      </c>
      <c r="C27" s="236" t="s">
        <v>2928</v>
      </c>
      <c r="D27" s="214">
        <v>62421.95</v>
      </c>
      <c r="E27" s="78"/>
      <c r="F27" s="78"/>
      <c r="G27" s="210"/>
      <c r="H27" s="210"/>
      <c r="I27" s="210"/>
      <c r="J27" s="210"/>
      <c r="K27" s="210"/>
      <c r="L27" s="210"/>
      <c r="M27" s="210"/>
      <c r="N27" s="210"/>
      <c r="O27" s="210"/>
      <c r="P27" s="210"/>
      <c r="Q27" s="210"/>
      <c r="R27" s="210"/>
      <c r="S27" s="210"/>
      <c r="T27" s="210"/>
      <c r="U27" s="210"/>
    </row>
    <row r="28" spans="1:21" ht="12.75" customHeight="1" x14ac:dyDescent="0.2">
      <c r="A28" s="238" t="s">
        <v>2295</v>
      </c>
      <c r="B28" s="84" t="s">
        <v>2296</v>
      </c>
      <c r="C28" s="236" t="s">
        <v>2929</v>
      </c>
      <c r="D28" s="214">
        <v>912759.12</v>
      </c>
      <c r="E28" s="78"/>
      <c r="F28" s="78"/>
      <c r="G28" s="210"/>
      <c r="H28" s="210"/>
      <c r="I28" s="210"/>
      <c r="J28" s="210"/>
      <c r="K28" s="210"/>
      <c r="L28" s="210"/>
      <c r="M28" s="210"/>
      <c r="N28" s="210"/>
      <c r="O28" s="210"/>
      <c r="P28" s="210"/>
      <c r="Q28" s="210"/>
      <c r="R28" s="210"/>
      <c r="S28" s="210"/>
      <c r="T28" s="210"/>
      <c r="U28" s="210"/>
    </row>
    <row r="29" spans="1:21" ht="12.75" customHeight="1" x14ac:dyDescent="0.2">
      <c r="A29" s="238" t="s">
        <v>2297</v>
      </c>
      <c r="B29" s="84" t="s">
        <v>2898</v>
      </c>
      <c r="C29" s="236" t="s">
        <v>2930</v>
      </c>
      <c r="D29" s="214">
        <v>0</v>
      </c>
      <c r="E29" s="78"/>
      <c r="F29" s="78"/>
      <c r="G29" s="210"/>
      <c r="H29" s="210"/>
      <c r="I29" s="210"/>
      <c r="J29" s="210"/>
      <c r="K29" s="210"/>
      <c r="L29" s="210"/>
      <c r="M29" s="210"/>
      <c r="N29" s="210"/>
      <c r="O29" s="210"/>
      <c r="P29" s="210"/>
      <c r="Q29" s="210"/>
      <c r="R29" s="210"/>
      <c r="S29" s="210"/>
      <c r="T29" s="210"/>
      <c r="U29" s="210"/>
    </row>
    <row r="30" spans="1:21" ht="12.75" customHeight="1" x14ac:dyDescent="0.2">
      <c r="A30" s="238" t="s">
        <v>2305</v>
      </c>
      <c r="B30" s="84" t="s">
        <v>2306</v>
      </c>
      <c r="C30" s="236" t="s">
        <v>2931</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38" t="s">
        <v>2307</v>
      </c>
      <c r="B31" s="84" t="s">
        <v>2901</v>
      </c>
      <c r="C31" s="236" t="s">
        <v>2932</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38" t="s">
        <v>2309</v>
      </c>
      <c r="B32" s="84" t="s">
        <v>2310</v>
      </c>
      <c r="C32" s="236" t="s">
        <v>2933</v>
      </c>
      <c r="D32" s="214">
        <v>99129.56</v>
      </c>
      <c r="E32" s="78"/>
      <c r="F32" s="78"/>
      <c r="G32" s="210"/>
      <c r="H32" s="210"/>
      <c r="I32" s="210"/>
      <c r="J32" s="210"/>
      <c r="K32" s="210"/>
      <c r="L32" s="210"/>
      <c r="M32" s="210"/>
      <c r="N32" s="210"/>
      <c r="O32" s="210"/>
      <c r="P32" s="210"/>
      <c r="Q32" s="210"/>
      <c r="R32" s="210"/>
      <c r="S32" s="210"/>
      <c r="T32" s="210"/>
      <c r="U32" s="210"/>
    </row>
    <row r="33" spans="1:21" ht="12.75" customHeight="1" x14ac:dyDescent="0.2">
      <c r="A33" s="238" t="s">
        <v>2311</v>
      </c>
      <c r="B33" s="84" t="s">
        <v>2312</v>
      </c>
      <c r="C33" s="236" t="s">
        <v>2934</v>
      </c>
      <c r="D33" s="214">
        <v>1327.23</v>
      </c>
      <c r="E33" s="78"/>
      <c r="F33" s="78"/>
      <c r="G33" s="210"/>
      <c r="H33" s="210"/>
      <c r="I33" s="210"/>
      <c r="J33" s="210"/>
      <c r="K33" s="210"/>
      <c r="L33" s="210"/>
      <c r="M33" s="210"/>
      <c r="N33" s="210"/>
      <c r="O33" s="210"/>
      <c r="P33" s="210"/>
      <c r="Q33" s="210"/>
      <c r="R33" s="210"/>
      <c r="S33" s="210"/>
      <c r="T33" s="210"/>
      <c r="U33" s="210"/>
    </row>
    <row r="34" spans="1:21" ht="12.75" customHeight="1" x14ac:dyDescent="0.2">
      <c r="A34" s="238" t="s">
        <v>2313</v>
      </c>
      <c r="B34" s="84" t="s">
        <v>2314</v>
      </c>
      <c r="C34" s="236" t="s">
        <v>2935</v>
      </c>
      <c r="D34" s="214">
        <v>68820.58</v>
      </c>
      <c r="E34" s="78"/>
      <c r="F34" s="78"/>
      <c r="G34" s="210"/>
      <c r="H34" s="210"/>
      <c r="I34" s="210"/>
      <c r="J34" s="210"/>
      <c r="K34" s="210"/>
      <c r="L34" s="210"/>
      <c r="M34" s="210"/>
      <c r="N34" s="210"/>
      <c r="O34" s="210"/>
      <c r="P34" s="210"/>
      <c r="Q34" s="210"/>
      <c r="R34" s="210"/>
      <c r="S34" s="210"/>
      <c r="T34" s="210"/>
      <c r="U34" s="210"/>
    </row>
    <row r="35" spans="1:21" ht="12.75" customHeight="1" x14ac:dyDescent="0.2">
      <c r="A35" s="234" t="s">
        <v>2315</v>
      </c>
      <c r="B35" s="235" t="s">
        <v>2316</v>
      </c>
      <c r="C35" s="236" t="s">
        <v>2936</v>
      </c>
      <c r="D35" s="214">
        <v>152118.19</v>
      </c>
      <c r="E35" s="78"/>
      <c r="F35" s="78"/>
      <c r="G35" s="210"/>
      <c r="H35" s="210"/>
      <c r="I35" s="210"/>
      <c r="J35" s="210"/>
      <c r="K35" s="210"/>
      <c r="L35" s="210"/>
      <c r="M35" s="210"/>
      <c r="N35" s="210"/>
      <c r="O35" s="210"/>
      <c r="P35" s="210"/>
      <c r="Q35" s="210"/>
      <c r="R35" s="210"/>
      <c r="S35" s="210"/>
      <c r="T35" s="210"/>
      <c r="U35" s="210"/>
    </row>
    <row r="36" spans="1:21" ht="36" customHeight="1" x14ac:dyDescent="0.2">
      <c r="A36" s="234" t="s">
        <v>2907</v>
      </c>
      <c r="B36" s="235" t="s">
        <v>2937</v>
      </c>
      <c r="C36" s="236" t="s">
        <v>2938</v>
      </c>
      <c r="D36" s="237">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38" t="s">
        <v>2910</v>
      </c>
      <c r="B37" s="84" t="s">
        <v>2911</v>
      </c>
      <c r="C37" s="236" t="s">
        <v>2939</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38" t="s">
        <v>2913</v>
      </c>
      <c r="B38" s="84" t="s">
        <v>2328</v>
      </c>
      <c r="C38" s="236" t="s">
        <v>2940</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38" t="s">
        <v>2915</v>
      </c>
      <c r="B39" s="84" t="s">
        <v>2332</v>
      </c>
      <c r="C39" s="236" t="s">
        <v>2941</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38" t="s">
        <v>2942</v>
      </c>
      <c r="B40" s="84" t="s">
        <v>2918</v>
      </c>
      <c r="C40" s="236" t="s">
        <v>2943</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38" t="s">
        <v>2920</v>
      </c>
      <c r="B41" s="84" t="s">
        <v>2921</v>
      </c>
      <c r="C41" s="236" t="s">
        <v>2944</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38"/>
      <c r="B42" s="235" t="s">
        <v>2945</v>
      </c>
      <c r="C42" s="236" t="s">
        <v>2946</v>
      </c>
      <c r="D42" s="237">
        <f>D5+D6-D24</f>
        <v>116480.26999999979</v>
      </c>
      <c r="E42" s="78"/>
      <c r="F42" s="78"/>
      <c r="G42" s="210"/>
      <c r="H42" s="210"/>
      <c r="I42" s="210"/>
      <c r="J42" s="210"/>
      <c r="K42" s="210"/>
      <c r="L42" s="210"/>
      <c r="M42" s="210"/>
      <c r="N42" s="210"/>
      <c r="O42" s="210"/>
      <c r="P42" s="210"/>
      <c r="Q42" s="210"/>
      <c r="R42" s="210"/>
      <c r="S42" s="210"/>
      <c r="T42" s="210"/>
      <c r="U42" s="210"/>
    </row>
    <row r="43" spans="1:21" ht="24" customHeight="1" x14ac:dyDescent="0.2">
      <c r="A43" s="234"/>
      <c r="B43" s="235" t="s">
        <v>2947</v>
      </c>
      <c r="C43" s="236" t="s">
        <v>2948</v>
      </c>
      <c r="D43" s="237">
        <f>D44+D49+D90+D95</f>
        <v>0</v>
      </c>
      <c r="E43" s="78"/>
      <c r="F43" s="78"/>
      <c r="G43" s="210"/>
      <c r="H43" s="210"/>
      <c r="I43" s="210"/>
      <c r="J43" s="210"/>
      <c r="K43" s="210"/>
      <c r="L43" s="210"/>
      <c r="M43" s="210"/>
      <c r="N43" s="210"/>
      <c r="O43" s="210"/>
      <c r="P43" s="210"/>
      <c r="Q43" s="210"/>
      <c r="R43" s="210"/>
      <c r="S43" s="210"/>
      <c r="T43" s="210"/>
      <c r="U43" s="210"/>
    </row>
    <row r="44" spans="1:21" ht="12.75" customHeight="1" x14ac:dyDescent="0.2">
      <c r="A44" s="238"/>
      <c r="B44" s="235" t="s">
        <v>2949</v>
      </c>
      <c r="C44" s="236" t="s">
        <v>2950</v>
      </c>
      <c r="D44" s="237">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4"/>
      <c r="B45" s="84" t="s">
        <v>2951</v>
      </c>
      <c r="C45" s="236" t="s">
        <v>2952</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38"/>
      <c r="B46" s="84" t="s">
        <v>2953</v>
      </c>
      <c r="C46" s="236" t="s">
        <v>2954</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38"/>
      <c r="B47" s="84" t="s">
        <v>2955</v>
      </c>
      <c r="C47" s="236" t="s">
        <v>2956</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38"/>
      <c r="B48" s="84" t="s">
        <v>2957</v>
      </c>
      <c r="C48" s="236" t="s">
        <v>2958</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4" t="s">
        <v>2291</v>
      </c>
      <c r="B49" s="239" t="s">
        <v>2959</v>
      </c>
      <c r="C49" s="236" t="s">
        <v>2960</v>
      </c>
      <c r="D49" s="237">
        <f>D50+D55+D60+D65+D70+D75+D80+D85</f>
        <v>0</v>
      </c>
      <c r="E49" s="78"/>
      <c r="F49" s="78"/>
      <c r="G49" s="210"/>
      <c r="H49" s="210"/>
      <c r="I49" s="210"/>
      <c r="J49" s="210"/>
      <c r="K49" s="210"/>
      <c r="L49" s="210"/>
      <c r="M49" s="210"/>
      <c r="N49" s="210"/>
      <c r="O49" s="210"/>
      <c r="P49" s="210"/>
      <c r="Q49" s="210"/>
      <c r="R49" s="210"/>
      <c r="S49" s="210"/>
      <c r="T49" s="210"/>
      <c r="U49" s="210"/>
    </row>
    <row r="50" spans="1:21" ht="12.75" customHeight="1" x14ac:dyDescent="0.2">
      <c r="A50" s="234" t="s">
        <v>2293</v>
      </c>
      <c r="B50" s="235" t="s">
        <v>2961</v>
      </c>
      <c r="C50" s="236" t="s">
        <v>2962</v>
      </c>
      <c r="D50" s="237">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38"/>
      <c r="B51" s="84" t="s">
        <v>2951</v>
      </c>
      <c r="C51" s="236" t="s">
        <v>2963</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38"/>
      <c r="B52" s="84" t="s">
        <v>2953</v>
      </c>
      <c r="C52" s="236" t="s">
        <v>2964</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4"/>
      <c r="B53" s="84" t="s">
        <v>2955</v>
      </c>
      <c r="C53" s="236" t="s">
        <v>2965</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38"/>
      <c r="B54" s="84" t="s">
        <v>2957</v>
      </c>
      <c r="C54" s="236" t="s">
        <v>2966</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4" t="s">
        <v>2295</v>
      </c>
      <c r="B55" s="235" t="s">
        <v>2967</v>
      </c>
      <c r="C55" s="236" t="s">
        <v>2968</v>
      </c>
      <c r="D55" s="237">
        <f>SUM(D56:D59)</f>
        <v>0</v>
      </c>
      <c r="E55" s="78"/>
      <c r="F55" s="78"/>
      <c r="G55" s="210"/>
      <c r="H55" s="210"/>
      <c r="I55" s="210"/>
      <c r="J55" s="210"/>
      <c r="K55" s="210"/>
      <c r="L55" s="210"/>
      <c r="M55" s="210"/>
      <c r="N55" s="210"/>
      <c r="O55" s="210"/>
      <c r="P55" s="210"/>
      <c r="Q55" s="210"/>
      <c r="R55" s="210"/>
      <c r="S55" s="210"/>
      <c r="T55" s="210"/>
      <c r="U55" s="210"/>
    </row>
    <row r="56" spans="1:21" ht="12.75" customHeight="1" x14ac:dyDescent="0.2">
      <c r="A56" s="238"/>
      <c r="B56" s="84" t="s">
        <v>2951</v>
      </c>
      <c r="C56" s="236" t="s">
        <v>2969</v>
      </c>
      <c r="D56" s="214">
        <v>0</v>
      </c>
      <c r="E56" s="78"/>
      <c r="F56" s="78"/>
      <c r="G56" s="210"/>
      <c r="H56" s="210"/>
      <c r="I56" s="210"/>
      <c r="J56" s="210"/>
      <c r="K56" s="210"/>
      <c r="L56" s="210"/>
      <c r="M56" s="210"/>
      <c r="N56" s="210"/>
      <c r="O56" s="210"/>
      <c r="P56" s="210"/>
      <c r="Q56" s="210"/>
      <c r="R56" s="210"/>
      <c r="S56" s="210"/>
      <c r="T56" s="210"/>
      <c r="U56" s="210"/>
    </row>
    <row r="57" spans="1:21" ht="12.75" customHeight="1" x14ac:dyDescent="0.2">
      <c r="A57" s="238"/>
      <c r="B57" s="84" t="s">
        <v>2953</v>
      </c>
      <c r="C57" s="236" t="s">
        <v>2970</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38"/>
      <c r="B58" s="84" t="s">
        <v>2955</v>
      </c>
      <c r="C58" s="236" t="s">
        <v>2971</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38"/>
      <c r="B59" s="84" t="s">
        <v>2957</v>
      </c>
      <c r="C59" s="236" t="s">
        <v>2972</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4" t="s">
        <v>2297</v>
      </c>
      <c r="B60" s="235" t="s">
        <v>2973</v>
      </c>
      <c r="C60" s="236" t="s">
        <v>2974</v>
      </c>
      <c r="D60" s="237">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38"/>
      <c r="B61" s="84" t="s">
        <v>2951</v>
      </c>
      <c r="C61" s="236" t="s">
        <v>2975</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38"/>
      <c r="B62" s="84" t="s">
        <v>2953</v>
      </c>
      <c r="C62" s="236" t="s">
        <v>2976</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4"/>
      <c r="B63" s="84" t="s">
        <v>2955</v>
      </c>
      <c r="C63" s="236" t="s">
        <v>2977</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38"/>
      <c r="B64" s="84" t="s">
        <v>2957</v>
      </c>
      <c r="C64" s="236" t="s">
        <v>2978</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4" t="s">
        <v>2305</v>
      </c>
      <c r="B65" s="235" t="s">
        <v>2979</v>
      </c>
      <c r="C65" s="236" t="s">
        <v>2980</v>
      </c>
      <c r="D65" s="237">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38"/>
      <c r="B66" s="84" t="s">
        <v>2951</v>
      </c>
      <c r="C66" s="236" t="s">
        <v>2981</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38"/>
      <c r="B67" s="84" t="s">
        <v>2953</v>
      </c>
      <c r="C67" s="236" t="s">
        <v>2982</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38"/>
      <c r="B68" s="84" t="s">
        <v>2955</v>
      </c>
      <c r="C68" s="236" t="s">
        <v>2983</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38"/>
      <c r="B69" s="84" t="s">
        <v>2957</v>
      </c>
      <c r="C69" s="236" t="s">
        <v>2984</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4" t="s">
        <v>2307</v>
      </c>
      <c r="B70" s="235" t="s">
        <v>2985</v>
      </c>
      <c r="C70" s="236" t="s">
        <v>2986</v>
      </c>
      <c r="D70" s="237">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38"/>
      <c r="B71" s="84" t="s">
        <v>2951</v>
      </c>
      <c r="C71" s="236" t="s">
        <v>2987</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38"/>
      <c r="B72" s="84" t="s">
        <v>2953</v>
      </c>
      <c r="C72" s="236" t="s">
        <v>2988</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38"/>
      <c r="B73" s="84" t="s">
        <v>2955</v>
      </c>
      <c r="C73" s="236" t="s">
        <v>2989</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38"/>
      <c r="B74" s="84" t="s">
        <v>2957</v>
      </c>
      <c r="C74" s="236" t="s">
        <v>2990</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4" t="s">
        <v>2309</v>
      </c>
      <c r="B75" s="235" t="s">
        <v>2991</v>
      </c>
      <c r="C75" s="236" t="s">
        <v>2992</v>
      </c>
      <c r="D75" s="237">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38"/>
      <c r="B76" s="84" t="s">
        <v>2951</v>
      </c>
      <c r="C76" s="236" t="s">
        <v>2993</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38"/>
      <c r="B77" s="84" t="s">
        <v>2953</v>
      </c>
      <c r="C77" s="236" t="s">
        <v>2994</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38"/>
      <c r="B78" s="84" t="s">
        <v>2955</v>
      </c>
      <c r="C78" s="236" t="s">
        <v>2995</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4"/>
      <c r="B79" s="84" t="s">
        <v>2957</v>
      </c>
      <c r="C79" s="236" t="s">
        <v>2996</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4" t="s">
        <v>2311</v>
      </c>
      <c r="B80" s="240" t="s">
        <v>2997</v>
      </c>
      <c r="C80" s="236" t="s">
        <v>2998</v>
      </c>
      <c r="D80" s="237">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4"/>
      <c r="B81" s="84" t="s">
        <v>2951</v>
      </c>
      <c r="C81" s="236" t="s">
        <v>2999</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4"/>
      <c r="B82" s="84" t="s">
        <v>2953</v>
      </c>
      <c r="C82" s="236" t="s">
        <v>3000</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4"/>
      <c r="B83" s="84" t="s">
        <v>2955</v>
      </c>
      <c r="C83" s="236" t="s">
        <v>3001</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4"/>
      <c r="B84" s="84" t="s">
        <v>2957</v>
      </c>
      <c r="C84" s="236" t="s">
        <v>3002</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4" t="s">
        <v>2313</v>
      </c>
      <c r="B85" s="240" t="s">
        <v>3003</v>
      </c>
      <c r="C85" s="236" t="s">
        <v>3004</v>
      </c>
      <c r="D85" s="237">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4"/>
      <c r="B86" s="84" t="s">
        <v>2951</v>
      </c>
      <c r="C86" s="236" t="s">
        <v>3005</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4"/>
      <c r="B87" s="84" t="s">
        <v>2953</v>
      </c>
      <c r="C87" s="236" t="s">
        <v>3006</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4"/>
      <c r="B88" s="84" t="s">
        <v>2955</v>
      </c>
      <c r="C88" s="236" t="s">
        <v>3007</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4"/>
      <c r="B89" s="84" t="s">
        <v>2957</v>
      </c>
      <c r="C89" s="236" t="s">
        <v>3008</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4" t="s">
        <v>2315</v>
      </c>
      <c r="B90" s="235" t="s">
        <v>3009</v>
      </c>
      <c r="C90" s="236" t="s">
        <v>3010</v>
      </c>
      <c r="D90" s="237">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4"/>
      <c r="B91" s="84" t="s">
        <v>2951</v>
      </c>
      <c r="C91" s="236" t="s">
        <v>3011</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4"/>
      <c r="B92" s="84" t="s">
        <v>2953</v>
      </c>
      <c r="C92" s="236" t="s">
        <v>3012</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38"/>
      <c r="B93" s="84" t="s">
        <v>2955</v>
      </c>
      <c r="C93" s="236" t="s">
        <v>3013</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38"/>
      <c r="B94" s="84" t="s">
        <v>2957</v>
      </c>
      <c r="C94" s="236" t="s">
        <v>3014</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4" t="s">
        <v>2907</v>
      </c>
      <c r="B95" s="235" t="s">
        <v>3015</v>
      </c>
      <c r="C95" s="236" t="s">
        <v>3016</v>
      </c>
      <c r="D95" s="237">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38" t="s">
        <v>2910</v>
      </c>
      <c r="B96" s="84" t="s">
        <v>2911</v>
      </c>
      <c r="C96" s="236" t="s">
        <v>3017</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38" t="s">
        <v>2913</v>
      </c>
      <c r="B97" s="84" t="s">
        <v>2328</v>
      </c>
      <c r="C97" s="236" t="s">
        <v>3018</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38" t="s">
        <v>2915</v>
      </c>
      <c r="B98" s="84" t="s">
        <v>2332</v>
      </c>
      <c r="C98" s="236" t="s">
        <v>3019</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38" t="s">
        <v>2942</v>
      </c>
      <c r="B99" s="84" t="s">
        <v>2918</v>
      </c>
      <c r="C99" s="236" t="s">
        <v>3020</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38" t="s">
        <v>2920</v>
      </c>
      <c r="B100" s="84" t="s">
        <v>2921</v>
      </c>
      <c r="C100" s="236" t="s">
        <v>3021</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4"/>
      <c r="B101" s="235" t="s">
        <v>3022</v>
      </c>
      <c r="C101" s="236" t="s">
        <v>3023</v>
      </c>
      <c r="D101" s="237">
        <f>SUM(D102:D105)</f>
        <v>116480.27</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38"/>
      <c r="B102" s="84" t="s">
        <v>2892</v>
      </c>
      <c r="C102" s="236" t="s">
        <v>3024</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38" t="s">
        <v>2291</v>
      </c>
      <c r="B103" s="84" t="s">
        <v>2873</v>
      </c>
      <c r="C103" s="236" t="s">
        <v>3025</v>
      </c>
      <c r="D103" s="214">
        <v>102912.6</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38" t="s">
        <v>2315</v>
      </c>
      <c r="B104" s="84" t="s">
        <v>2316</v>
      </c>
      <c r="C104" s="236" t="s">
        <v>3026</v>
      </c>
      <c r="D104" s="214">
        <v>13567.67</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2907</v>
      </c>
      <c r="B105" s="111" t="s">
        <v>3027</v>
      </c>
      <c r="C105" s="242" t="s">
        <v>3028</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10"/>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s="1"/>
      <c r="B304" s="1"/>
      <c r="C304" s="245"/>
    </row>
    <row r="305" spans="1:3" ht="15.75" customHeight="1" x14ac:dyDescent="0.2">
      <c r="A305" s="1"/>
      <c r="B305" s="1"/>
      <c r="C305" s="245"/>
    </row>
    <row r="306" spans="1:3" ht="15.75" customHeight="1" x14ac:dyDescent="0.2">
      <c r="A306" s="1"/>
      <c r="B306" s="1"/>
      <c r="C306" s="245"/>
    </row>
    <row r="307" spans="1:3" ht="15.75" customHeight="1" x14ac:dyDescent="0.2">
      <c r="A307" s="1"/>
      <c r="B307" s="1"/>
      <c r="C307" s="245"/>
    </row>
    <row r="308" spans="1:3" ht="15.75" customHeight="1" x14ac:dyDescent="0.2">
      <c r="A308" s="1"/>
      <c r="B308" s="1"/>
      <c r="C308" s="245"/>
    </row>
    <row r="309" spans="1:3" ht="15.75" customHeight="1" x14ac:dyDescent="0.2">
      <c r="A309" s="1"/>
      <c r="B309" s="1"/>
      <c r="C309" s="245"/>
    </row>
    <row r="310" spans="1:3" ht="15.75" customHeight="1" x14ac:dyDescent="0.2">
      <c r="A310" s="1"/>
      <c r="B310" s="1"/>
      <c r="C310" s="245"/>
    </row>
    <row r="311" spans="1:3" ht="15.75" customHeight="1" x14ac:dyDescent="0.2">
      <c r="A311" s="1"/>
      <c r="B311" s="1"/>
      <c r="C311" s="245"/>
    </row>
    <row r="312" spans="1:3" ht="15.75" customHeight="1" x14ac:dyDescent="0.2">
      <c r="A312" s="1"/>
      <c r="B312" s="1"/>
      <c r="C312" s="245"/>
    </row>
    <row r="313" spans="1:3" ht="15.75" customHeight="1" x14ac:dyDescent="0.2">
      <c r="A313" s="1"/>
      <c r="B313" s="1"/>
      <c r="C313" s="245"/>
    </row>
    <row r="314" spans="1:3" ht="15.75" customHeight="1" x14ac:dyDescent="0.2">
      <c r="A314" s="1"/>
      <c r="B314" s="1"/>
      <c r="C314" s="245"/>
    </row>
    <row r="315" spans="1:3" ht="15.75" customHeight="1" x14ac:dyDescent="0.2">
      <c r="A315" s="1"/>
      <c r="B315" s="1"/>
      <c r="C315" s="245"/>
    </row>
    <row r="316" spans="1:3" ht="15.75" customHeight="1" x14ac:dyDescent="0.2">
      <c r="A316" s="1"/>
      <c r="B316" s="1"/>
      <c r="C316" s="245"/>
    </row>
    <row r="317" spans="1:3" ht="15.75" customHeight="1" x14ac:dyDescent="0.2">
      <c r="A317" s="1"/>
      <c r="B317" s="1"/>
      <c r="C317" s="245"/>
    </row>
    <row r="318" spans="1:3" ht="15.75" customHeight="1" x14ac:dyDescent="0.2">
      <c r="A318" s="1"/>
      <c r="B318" s="1"/>
      <c r="C318" s="245"/>
    </row>
    <row r="319" spans="1:3" ht="15.75" customHeight="1" x14ac:dyDescent="0.2">
      <c r="A319" s="1"/>
      <c r="B319" s="1"/>
      <c r="C319" s="245"/>
    </row>
    <row r="320" spans="1:3" ht="15.75" customHeight="1" x14ac:dyDescent="0.2">
      <c r="A320" s="1"/>
      <c r="B320" s="1"/>
      <c r="C320" s="245"/>
    </row>
    <row r="321" spans="1:3" ht="15.75" customHeight="1" x14ac:dyDescent="0.2">
      <c r="A321" s="1"/>
      <c r="B321" s="1"/>
      <c r="C321" s="245"/>
    </row>
    <row r="322" spans="1:3" ht="15.75" customHeight="1" x14ac:dyDescent="0.2">
      <c r="A322" s="1"/>
      <c r="B322" s="1"/>
      <c r="C322" s="245"/>
    </row>
    <row r="323" spans="1:3" ht="15.75" customHeight="1" x14ac:dyDescent="0.2">
      <c r="A323" s="1"/>
      <c r="B323" s="1"/>
      <c r="C323" s="245"/>
    </row>
    <row r="324" spans="1:3" ht="15.75" customHeight="1" x14ac:dyDescent="0.2">
      <c r="A324" s="1"/>
      <c r="B324" s="1"/>
      <c r="C324" s="245"/>
    </row>
    <row r="325" spans="1:3" ht="15.75" customHeight="1" x14ac:dyDescent="0.2">
      <c r="A325" s="1"/>
      <c r="B325" s="1"/>
      <c r="C325" s="245"/>
    </row>
    <row r="326" spans="1:3" ht="15.75" customHeight="1" x14ac:dyDescent="0.2">
      <c r="A326" s="1"/>
      <c r="B326" s="1"/>
      <c r="C326" s="245"/>
    </row>
    <row r="327" spans="1:3" ht="15.75" customHeight="1" x14ac:dyDescent="0.2">
      <c r="A327" s="1"/>
      <c r="B327" s="1"/>
      <c r="C327" s="245"/>
    </row>
    <row r="328" spans="1:3" ht="15.75" customHeight="1" x14ac:dyDescent="0.2">
      <c r="A328" s="1"/>
      <c r="B328" s="1"/>
      <c r="C328" s="245"/>
    </row>
    <row r="329" spans="1:3" ht="15.75" customHeight="1" x14ac:dyDescent="0.2">
      <c r="A329" s="1"/>
      <c r="B329" s="1"/>
      <c r="C329" s="245"/>
    </row>
    <row r="330" spans="1:3" ht="15.75" customHeight="1" x14ac:dyDescent="0.2">
      <c r="A330" s="1"/>
      <c r="B330" s="1"/>
      <c r="C330" s="245"/>
    </row>
    <row r="331" spans="1:3" ht="15.75" customHeight="1" x14ac:dyDescent="0.2">
      <c r="A331" s="1"/>
      <c r="B331" s="1"/>
      <c r="C331" s="245"/>
    </row>
    <row r="332" spans="1:3" ht="15.75" customHeight="1" x14ac:dyDescent="0.2">
      <c r="A332" s="1"/>
      <c r="B332" s="1"/>
      <c r="C332" s="245"/>
    </row>
    <row r="333" spans="1:3" ht="15.75" customHeight="1" x14ac:dyDescent="0.2">
      <c r="A333" s="1"/>
      <c r="B333" s="1"/>
      <c r="C333" s="245"/>
    </row>
    <row r="334" spans="1:3" ht="15.75" customHeight="1" x14ac:dyDescent="0.2">
      <c r="A334" s="1"/>
      <c r="B334" s="1"/>
      <c r="C334" s="245"/>
    </row>
    <row r="335" spans="1:3" ht="15.75" customHeight="1" x14ac:dyDescent="0.2">
      <c r="A335" s="1"/>
      <c r="B335" s="1"/>
      <c r="C335" s="245"/>
    </row>
    <row r="336" spans="1:3" ht="15.75" customHeight="1" x14ac:dyDescent="0.2">
      <c r="A336" s="1"/>
      <c r="B336" s="1"/>
      <c r="C336" s="245"/>
    </row>
    <row r="337" spans="1:3" ht="15.75" customHeight="1" x14ac:dyDescent="0.2">
      <c r="A337" s="1"/>
      <c r="B337" s="1"/>
      <c r="C337" s="245"/>
    </row>
    <row r="338" spans="1:3" ht="15.75" customHeight="1" x14ac:dyDescent="0.2">
      <c r="A338" s="1"/>
      <c r="B338" s="1"/>
      <c r="C338" s="245"/>
    </row>
    <row r="339" spans="1:3" ht="15.75" customHeight="1" x14ac:dyDescent="0.2">
      <c r="A339" s="1"/>
      <c r="B339" s="1"/>
      <c r="C339" s="245"/>
    </row>
    <row r="340" spans="1:3" ht="15.75" customHeight="1" x14ac:dyDescent="0.2">
      <c r="A340" s="1"/>
      <c r="B340" s="1"/>
      <c r="C340" s="245"/>
    </row>
    <row r="341" spans="1:3" ht="15.75" customHeight="1" x14ac:dyDescent="0.2">
      <c r="A341" s="1"/>
      <c r="B341" s="1"/>
      <c r="C341" s="245"/>
    </row>
    <row r="342" spans="1:3" ht="15.75" customHeight="1" x14ac:dyDescent="0.2">
      <c r="A342" s="1"/>
      <c r="B342" s="1"/>
      <c r="C342" s="245"/>
    </row>
    <row r="343" spans="1:3" ht="15.75" customHeight="1" x14ac:dyDescent="0.2">
      <c r="A343" s="1"/>
      <c r="B343" s="1"/>
      <c r="C343" s="245"/>
    </row>
    <row r="344" spans="1:3" ht="15.75" customHeight="1" x14ac:dyDescent="0.2">
      <c r="A344" s="1"/>
      <c r="B344" s="1"/>
      <c r="C344" s="245"/>
    </row>
    <row r="345" spans="1:3" ht="15.75" customHeight="1" x14ac:dyDescent="0.2">
      <c r="A345" s="1"/>
      <c r="B345" s="1"/>
      <c r="C345" s="245"/>
    </row>
    <row r="346" spans="1:3" ht="15.75" customHeight="1" x14ac:dyDescent="0.2">
      <c r="A346" s="1"/>
      <c r="B346" s="1"/>
      <c r="C346" s="245"/>
    </row>
    <row r="347" spans="1:3" ht="15.75" customHeight="1" x14ac:dyDescent="0.2">
      <c r="A347" s="1"/>
      <c r="B347" s="1"/>
      <c r="C347" s="245"/>
    </row>
    <row r="348" spans="1:3" ht="15.75" customHeight="1" x14ac:dyDescent="0.2">
      <c r="A348" s="1"/>
      <c r="B348" s="1"/>
      <c r="C348" s="245"/>
    </row>
    <row r="349" spans="1:3" ht="15.75" customHeight="1" x14ac:dyDescent="0.2">
      <c r="A349" s="1"/>
      <c r="B349" s="1"/>
      <c r="C349" s="245"/>
    </row>
    <row r="350" spans="1:3" ht="15.75" customHeight="1" x14ac:dyDescent="0.2">
      <c r="A350" s="1"/>
      <c r="B350" s="1"/>
      <c r="C350" s="245"/>
    </row>
    <row r="351" spans="1:3" ht="15.75" customHeight="1" x14ac:dyDescent="0.2">
      <c r="A351" s="1"/>
      <c r="B351" s="1"/>
      <c r="C351" s="245"/>
    </row>
    <row r="352" spans="1:3" ht="15.75" customHeight="1" x14ac:dyDescent="0.2">
      <c r="A352" s="1"/>
      <c r="B352" s="1"/>
      <c r="C352" s="245"/>
    </row>
    <row r="353" spans="1:3" ht="15.75" customHeight="1" x14ac:dyDescent="0.2">
      <c r="A353" s="1"/>
      <c r="B353" s="1"/>
      <c r="C353" s="245"/>
    </row>
    <row r="354" spans="1:3" ht="15.75" customHeight="1" x14ac:dyDescent="0.2">
      <c r="A354" s="1"/>
      <c r="B354" s="1"/>
      <c r="C354" s="245"/>
    </row>
    <row r="355" spans="1:3" ht="15.75" customHeight="1" x14ac:dyDescent="0.2">
      <c r="A355" s="1"/>
      <c r="B355" s="1"/>
      <c r="C355" s="245"/>
    </row>
    <row r="356" spans="1:3" ht="15.75" customHeight="1" x14ac:dyDescent="0.2">
      <c r="A356" s="1"/>
      <c r="B356" s="1"/>
      <c r="C356" s="245"/>
    </row>
    <row r="357" spans="1:3" ht="15.75" customHeight="1" x14ac:dyDescent="0.2">
      <c r="A357" s="1"/>
      <c r="B357" s="1"/>
      <c r="C357" s="245"/>
    </row>
    <row r="358" spans="1:3" ht="15.75" customHeight="1" x14ac:dyDescent="0.2">
      <c r="A358" s="1"/>
      <c r="B358" s="1"/>
      <c r="C358" s="245"/>
    </row>
    <row r="359" spans="1:3" ht="15.75" customHeight="1" x14ac:dyDescent="0.2">
      <c r="A359" s="1"/>
      <c r="B359" s="1"/>
      <c r="C359" s="245"/>
    </row>
    <row r="360" spans="1:3" ht="15.75" customHeight="1" x14ac:dyDescent="0.2">
      <c r="A360" s="1"/>
      <c r="B360" s="1"/>
      <c r="C360" s="245"/>
    </row>
    <row r="361" spans="1:3" ht="15.75" customHeight="1" x14ac:dyDescent="0.2">
      <c r="A361" s="1"/>
      <c r="B361" s="1"/>
      <c r="C361" s="245"/>
    </row>
    <row r="362" spans="1:3" ht="15.75" customHeight="1" x14ac:dyDescent="0.2">
      <c r="A362" s="1"/>
      <c r="B362" s="1"/>
      <c r="C362" s="245"/>
    </row>
    <row r="363" spans="1:3" ht="15.75" customHeight="1" x14ac:dyDescent="0.2">
      <c r="A363" s="1"/>
      <c r="B363" s="1"/>
      <c r="C363" s="245"/>
    </row>
    <row r="364" spans="1:3" ht="15.75" customHeight="1" x14ac:dyDescent="0.2">
      <c r="A364" s="1"/>
      <c r="B364" s="1"/>
      <c r="C364" s="245"/>
    </row>
    <row r="365" spans="1:3" ht="15.75" customHeight="1" x14ac:dyDescent="0.2">
      <c r="A365" s="1"/>
      <c r="B365" s="1"/>
      <c r="C365" s="245"/>
    </row>
    <row r="366" spans="1:3" ht="15.75" customHeight="1" x14ac:dyDescent="0.2">
      <c r="A366" s="1"/>
      <c r="B366" s="1"/>
      <c r="C366" s="245"/>
    </row>
    <row r="367" spans="1:3" ht="15.75" customHeight="1" x14ac:dyDescent="0.2">
      <c r="A367" s="1"/>
      <c r="B367" s="1"/>
      <c r="C367" s="245"/>
    </row>
    <row r="368" spans="1:3" ht="15.75" customHeight="1" x14ac:dyDescent="0.2">
      <c r="A368" s="1"/>
      <c r="B368" s="1"/>
      <c r="C368" s="245"/>
    </row>
    <row r="369" spans="1:3" ht="15.75" customHeight="1" x14ac:dyDescent="0.2">
      <c r="A369" s="1"/>
      <c r="B369" s="1"/>
      <c r="C369" s="245"/>
    </row>
    <row r="370" spans="1:3" ht="15.75" customHeight="1" x14ac:dyDescent="0.2">
      <c r="A370" s="1"/>
      <c r="B370" s="1"/>
      <c r="C370" s="245"/>
    </row>
    <row r="371" spans="1:3" ht="15.75" customHeight="1" x14ac:dyDescent="0.2">
      <c r="A371" s="1"/>
      <c r="B371" s="1"/>
      <c r="C371" s="245"/>
    </row>
    <row r="372" spans="1:3" ht="15.75" customHeight="1" x14ac:dyDescent="0.2">
      <c r="A372" s="1"/>
      <c r="B372" s="1"/>
      <c r="C372" s="245"/>
    </row>
    <row r="373" spans="1:3" ht="15.75" customHeight="1" x14ac:dyDescent="0.2">
      <c r="A373" s="1"/>
      <c r="B373" s="1"/>
      <c r="C373" s="245"/>
    </row>
    <row r="374" spans="1:3" ht="15.75" customHeight="1" x14ac:dyDescent="0.2">
      <c r="A374" s="1"/>
      <c r="B374" s="1"/>
      <c r="C374" s="245"/>
    </row>
    <row r="375" spans="1:3" ht="15.75" customHeight="1" x14ac:dyDescent="0.2">
      <c r="A375" s="1"/>
      <c r="B375" s="1"/>
      <c r="C375" s="245"/>
    </row>
    <row r="376" spans="1:3" ht="15.75" customHeight="1" x14ac:dyDescent="0.2">
      <c r="A376" s="1"/>
      <c r="B376" s="1"/>
      <c r="C376" s="245"/>
    </row>
    <row r="377" spans="1:3" ht="15.75" customHeight="1" x14ac:dyDescent="0.2">
      <c r="A377" s="1"/>
      <c r="B377" s="1"/>
      <c r="C377" s="245"/>
    </row>
    <row r="378" spans="1:3" ht="15.75" customHeight="1" x14ac:dyDescent="0.2">
      <c r="A378" s="1"/>
      <c r="B378" s="1"/>
      <c r="C378" s="245"/>
    </row>
    <row r="379" spans="1:3" ht="15.75" customHeight="1" x14ac:dyDescent="0.2">
      <c r="A379" s="1"/>
      <c r="B379" s="1"/>
      <c r="C379" s="245"/>
    </row>
    <row r="380" spans="1:3" ht="15.75" customHeight="1" x14ac:dyDescent="0.2">
      <c r="A380" s="1"/>
      <c r="B380" s="1"/>
      <c r="C380" s="245"/>
    </row>
    <row r="381" spans="1:3" ht="15.75" customHeight="1" x14ac:dyDescent="0.2">
      <c r="A381" s="1"/>
      <c r="B381" s="1"/>
      <c r="C381" s="245"/>
    </row>
    <row r="382" spans="1:3" ht="15.75" customHeight="1" x14ac:dyDescent="0.2">
      <c r="A382" s="1"/>
      <c r="B382" s="1"/>
      <c r="C382" s="245"/>
    </row>
    <row r="383" spans="1:3" ht="15.75" customHeight="1" x14ac:dyDescent="0.2">
      <c r="A383" s="1"/>
      <c r="B383" s="1"/>
      <c r="C383" s="245"/>
    </row>
    <row r="384" spans="1:3" ht="15.75" customHeight="1" x14ac:dyDescent="0.2">
      <c r="A384" s="1"/>
      <c r="B384" s="1"/>
      <c r="C384" s="245"/>
    </row>
    <row r="385" spans="1:3" ht="15.75" customHeight="1" x14ac:dyDescent="0.2">
      <c r="A385" s="1"/>
      <c r="B385" s="1"/>
      <c r="C385" s="245"/>
    </row>
    <row r="386" spans="1:3" ht="15.75" customHeight="1" x14ac:dyDescent="0.2">
      <c r="A386" s="1"/>
      <c r="B386" s="1"/>
      <c r="C386" s="245"/>
    </row>
    <row r="387" spans="1:3" ht="15.75" customHeight="1" x14ac:dyDescent="0.2">
      <c r="A387" s="1"/>
      <c r="B387" s="1"/>
      <c r="C387" s="245"/>
    </row>
    <row r="388" spans="1:3" ht="15.75" customHeight="1" x14ac:dyDescent="0.2">
      <c r="A388" s="1"/>
      <c r="B388" s="1"/>
      <c r="C388" s="245"/>
    </row>
    <row r="389" spans="1:3" ht="15.75" customHeight="1" x14ac:dyDescent="0.2">
      <c r="A389" s="1"/>
      <c r="B389" s="1"/>
      <c r="C389" s="245"/>
    </row>
    <row r="390" spans="1:3" ht="15.75" customHeight="1" x14ac:dyDescent="0.2">
      <c r="A390" s="1"/>
      <c r="B390" s="1"/>
      <c r="C390" s="245"/>
    </row>
    <row r="391" spans="1:3" ht="15.75" customHeight="1" x14ac:dyDescent="0.2">
      <c r="A391" s="1"/>
      <c r="B391" s="1"/>
      <c r="C391" s="245"/>
    </row>
    <row r="392" spans="1:3" ht="15.75" customHeight="1" x14ac:dyDescent="0.2">
      <c r="A392" s="1"/>
      <c r="B392" s="1"/>
      <c r="C392" s="245"/>
    </row>
    <row r="393" spans="1:3" ht="15.75" customHeight="1" x14ac:dyDescent="0.2">
      <c r="A393" s="1"/>
      <c r="B393" s="1"/>
      <c r="C393" s="245"/>
    </row>
    <row r="394" spans="1:3" ht="15.75" customHeight="1" x14ac:dyDescent="0.2">
      <c r="A394" s="1"/>
      <c r="B394" s="1"/>
      <c r="C394" s="245"/>
    </row>
    <row r="395" spans="1:3" ht="15.75" customHeight="1" x14ac:dyDescent="0.2">
      <c r="A395" s="1"/>
      <c r="B395" s="1"/>
      <c r="C395" s="245"/>
    </row>
    <row r="396" spans="1:3" ht="15.75" customHeight="1" x14ac:dyDescent="0.2">
      <c r="A396" s="1"/>
      <c r="B396" s="1"/>
      <c r="C396" s="245"/>
    </row>
    <row r="397" spans="1:3" ht="15.75" customHeight="1" x14ac:dyDescent="0.2">
      <c r="A397" s="1"/>
      <c r="B397" s="1"/>
      <c r="C397" s="245"/>
    </row>
    <row r="398" spans="1:3" ht="15.75" customHeight="1" x14ac:dyDescent="0.2">
      <c r="A398" s="1"/>
      <c r="B398" s="1"/>
      <c r="C398" s="245"/>
    </row>
    <row r="399" spans="1:3" ht="15.75" customHeight="1" x14ac:dyDescent="0.2">
      <c r="A399" s="1"/>
      <c r="B399" s="1"/>
      <c r="C399" s="245"/>
    </row>
    <row r="400" spans="1:3" ht="15.75" customHeight="1" x14ac:dyDescent="0.2">
      <c r="A400" s="1"/>
      <c r="B400" s="1"/>
      <c r="C400" s="245"/>
    </row>
    <row r="401" spans="1:3" ht="15.75" customHeight="1" x14ac:dyDescent="0.2">
      <c r="A401" s="1"/>
      <c r="B401" s="1"/>
      <c r="C401" s="245"/>
    </row>
    <row r="402" spans="1:3" ht="15.75" customHeight="1" x14ac:dyDescent="0.2">
      <c r="A402" s="1"/>
      <c r="B402" s="1"/>
      <c r="C402" s="245"/>
    </row>
    <row r="403" spans="1:3" ht="15.75" customHeight="1" x14ac:dyDescent="0.2">
      <c r="A403" s="1"/>
      <c r="B403" s="1"/>
      <c r="C403" s="245"/>
    </row>
    <row r="404" spans="1:3" ht="15.75" customHeight="1" x14ac:dyDescent="0.2">
      <c r="A404" s="1"/>
      <c r="B404" s="1"/>
      <c r="C404" s="245"/>
    </row>
    <row r="405" spans="1:3" ht="15.75" customHeight="1" x14ac:dyDescent="0.2">
      <c r="A405" s="1"/>
      <c r="B405" s="1"/>
      <c r="C405" s="245"/>
    </row>
    <row r="406" spans="1:3" ht="15.75" customHeight="1" x14ac:dyDescent="0.2">
      <c r="A406" s="1"/>
      <c r="B406" s="1"/>
      <c r="C406" s="245"/>
    </row>
    <row r="407" spans="1:3" ht="15.75" customHeight="1" x14ac:dyDescent="0.2">
      <c r="A407" s="1"/>
      <c r="B407" s="1"/>
      <c r="C407" s="245"/>
    </row>
    <row r="408" spans="1:3" ht="15.75" customHeight="1" x14ac:dyDescent="0.2">
      <c r="A408" s="1"/>
      <c r="B408" s="1"/>
      <c r="C408" s="245"/>
    </row>
    <row r="409" spans="1:3" ht="15.75" customHeight="1" x14ac:dyDescent="0.2">
      <c r="A409" s="1"/>
      <c r="B409" s="1"/>
      <c r="C409" s="245"/>
    </row>
    <row r="410" spans="1:3" ht="15.75" customHeight="1" x14ac:dyDescent="0.2">
      <c r="A410" s="1"/>
      <c r="B410" s="1"/>
      <c r="C410" s="245"/>
    </row>
    <row r="411" spans="1:3" ht="15.75" customHeight="1" x14ac:dyDescent="0.2">
      <c r="A411" s="1"/>
      <c r="B411" s="1"/>
      <c r="C411" s="245"/>
    </row>
    <row r="412" spans="1:3" ht="15.75" customHeight="1" x14ac:dyDescent="0.2">
      <c r="A412" s="1"/>
      <c r="B412" s="1"/>
      <c r="C412" s="245"/>
    </row>
    <row r="413" spans="1:3" ht="15.75" customHeight="1" x14ac:dyDescent="0.2">
      <c r="A413" s="1"/>
      <c r="B413" s="1"/>
      <c r="C413" s="245"/>
    </row>
    <row r="414" spans="1:3" ht="15.75" customHeight="1" x14ac:dyDescent="0.2">
      <c r="A414" s="1"/>
      <c r="B414" s="1"/>
      <c r="C414" s="245"/>
    </row>
    <row r="415" spans="1:3" ht="15.75" customHeight="1" x14ac:dyDescent="0.2">
      <c r="A415" s="1"/>
      <c r="B415" s="1"/>
      <c r="C415" s="245"/>
    </row>
    <row r="416" spans="1:3" ht="15.75" customHeight="1" x14ac:dyDescent="0.2">
      <c r="A416" s="1"/>
      <c r="B416" s="1"/>
      <c r="C416" s="245"/>
    </row>
    <row r="417" spans="1:3" ht="15.75" customHeight="1" x14ac:dyDescent="0.2">
      <c r="A417" s="1"/>
      <c r="B417" s="1"/>
      <c r="C417" s="245"/>
    </row>
    <row r="418" spans="1:3" ht="15.75" customHeight="1" x14ac:dyDescent="0.2">
      <c r="A418" s="1"/>
      <c r="B418" s="1"/>
      <c r="C418" s="245"/>
    </row>
    <row r="419" spans="1:3" ht="15.75" customHeight="1" x14ac:dyDescent="0.2">
      <c r="A419" s="1"/>
      <c r="B419" s="1"/>
      <c r="C419" s="245"/>
    </row>
    <row r="420" spans="1:3" ht="15.75" customHeight="1" x14ac:dyDescent="0.2">
      <c r="A420" s="1"/>
      <c r="B420" s="1"/>
      <c r="C420" s="245"/>
    </row>
    <row r="421" spans="1:3" ht="15.75" customHeight="1" x14ac:dyDescent="0.2">
      <c r="A421" s="1"/>
      <c r="B421" s="1"/>
      <c r="C421" s="245"/>
    </row>
    <row r="422" spans="1:3" ht="15.75" customHeight="1" x14ac:dyDescent="0.2">
      <c r="A422" s="1"/>
      <c r="B422" s="1"/>
      <c r="C422" s="245"/>
    </row>
    <row r="423" spans="1:3" ht="15.75" customHeight="1" x14ac:dyDescent="0.2">
      <c r="A423" s="1"/>
      <c r="B423" s="1"/>
      <c r="C423" s="245"/>
    </row>
    <row r="424" spans="1:3" ht="15.75" customHeight="1" x14ac:dyDescent="0.2">
      <c r="A424" s="1"/>
      <c r="B424" s="1"/>
      <c r="C424" s="245"/>
    </row>
    <row r="425" spans="1:3" ht="15.75" customHeight="1" x14ac:dyDescent="0.2">
      <c r="A425" s="1"/>
      <c r="B425" s="1"/>
      <c r="C425" s="245"/>
    </row>
    <row r="426" spans="1:3" ht="15.75" customHeight="1" x14ac:dyDescent="0.2">
      <c r="A426" s="1"/>
      <c r="B426" s="1"/>
      <c r="C426" s="245"/>
    </row>
    <row r="427" spans="1:3" ht="15.75" customHeight="1" x14ac:dyDescent="0.2">
      <c r="A427" s="1"/>
      <c r="B427" s="1"/>
      <c r="C427" s="245"/>
    </row>
    <row r="428" spans="1:3" ht="15.75" customHeight="1" x14ac:dyDescent="0.2">
      <c r="A428" s="1"/>
      <c r="B428" s="1"/>
      <c r="C428" s="245"/>
    </row>
    <row r="429" spans="1:3" ht="15.75" customHeight="1" x14ac:dyDescent="0.2">
      <c r="A429" s="1"/>
      <c r="B429" s="1"/>
      <c r="C429" s="245"/>
    </row>
    <row r="430" spans="1:3" ht="15.75" customHeight="1" x14ac:dyDescent="0.2">
      <c r="A430" s="1"/>
      <c r="B430" s="1"/>
      <c r="C430" s="245"/>
    </row>
    <row r="431" spans="1:3" ht="15.75" customHeight="1" x14ac:dyDescent="0.2">
      <c r="A431" s="1"/>
      <c r="B431" s="1"/>
      <c r="C431" s="245"/>
    </row>
    <row r="432" spans="1:3" ht="15.75" customHeight="1" x14ac:dyDescent="0.2">
      <c r="A432" s="1"/>
      <c r="B432" s="1"/>
      <c r="C432" s="245"/>
    </row>
    <row r="433" spans="1:3" ht="15.75" customHeight="1" x14ac:dyDescent="0.2">
      <c r="A433" s="1"/>
      <c r="B433" s="1"/>
      <c r="C433" s="245"/>
    </row>
    <row r="434" spans="1:3" ht="15.75" customHeight="1" x14ac:dyDescent="0.2">
      <c r="A434" s="1"/>
      <c r="B434" s="1"/>
      <c r="C434" s="245"/>
    </row>
    <row r="435" spans="1:3" ht="15.75" customHeight="1" x14ac:dyDescent="0.2">
      <c r="A435" s="1"/>
      <c r="B435" s="1"/>
      <c r="C435" s="245"/>
    </row>
    <row r="436" spans="1:3" ht="15.75" customHeight="1" x14ac:dyDescent="0.2">
      <c r="A436" s="1"/>
      <c r="B436" s="1"/>
      <c r="C436" s="245"/>
    </row>
    <row r="437" spans="1:3" ht="15.75" customHeight="1" x14ac:dyDescent="0.2">
      <c r="A437" s="1"/>
      <c r="B437" s="1"/>
      <c r="C437" s="245"/>
    </row>
    <row r="438" spans="1:3" ht="15.75" customHeight="1" x14ac:dyDescent="0.2">
      <c r="A438" s="1"/>
      <c r="B438" s="1"/>
      <c r="C438" s="245"/>
    </row>
    <row r="439" spans="1:3" ht="15.75" customHeight="1" x14ac:dyDescent="0.2">
      <c r="A439" s="1"/>
      <c r="B439" s="1"/>
      <c r="C439" s="245"/>
    </row>
    <row r="440" spans="1:3" ht="15.75" customHeight="1" x14ac:dyDescent="0.2">
      <c r="A440" s="1"/>
      <c r="B440" s="1"/>
      <c r="C440" s="245"/>
    </row>
    <row r="441" spans="1:3" ht="15.75" customHeight="1" x14ac:dyDescent="0.2">
      <c r="A441" s="1"/>
      <c r="B441" s="1"/>
      <c r="C441" s="245"/>
    </row>
    <row r="442" spans="1:3" ht="15.75" customHeight="1" x14ac:dyDescent="0.2">
      <c r="A442" s="1"/>
      <c r="B442" s="1"/>
      <c r="C442" s="245"/>
    </row>
    <row r="443" spans="1:3" ht="15.75" customHeight="1" x14ac:dyDescent="0.2">
      <c r="A443" s="1"/>
      <c r="B443" s="1"/>
      <c r="C443" s="245"/>
    </row>
    <row r="444" spans="1:3" ht="15.75" customHeight="1" x14ac:dyDescent="0.2">
      <c r="A444" s="1"/>
      <c r="B444" s="1"/>
      <c r="C444" s="245"/>
    </row>
    <row r="445" spans="1:3" ht="15.75" customHeight="1" x14ac:dyDescent="0.2">
      <c r="A445" s="1"/>
      <c r="B445" s="1"/>
      <c r="C445" s="245"/>
    </row>
    <row r="446" spans="1:3" ht="15.75" customHeight="1" x14ac:dyDescent="0.2">
      <c r="A446" s="1"/>
      <c r="B446" s="1"/>
      <c r="C446" s="245"/>
    </row>
    <row r="447" spans="1:3" ht="15.75" customHeight="1" x14ac:dyDescent="0.2">
      <c r="A447" s="1"/>
      <c r="B447" s="1"/>
      <c r="C447" s="245"/>
    </row>
    <row r="448" spans="1:3" ht="15.75" customHeight="1" x14ac:dyDescent="0.2">
      <c r="A448" s="1"/>
      <c r="B448" s="1"/>
      <c r="C448" s="245"/>
    </row>
    <row r="449" spans="1:3" ht="15.75" customHeight="1" x14ac:dyDescent="0.2">
      <c r="A449" s="1"/>
      <c r="B449" s="1"/>
      <c r="C449" s="245"/>
    </row>
    <row r="450" spans="1:3" ht="15.75" customHeight="1" x14ac:dyDescent="0.2">
      <c r="A450" s="1"/>
      <c r="B450" s="1"/>
      <c r="C450" s="245"/>
    </row>
    <row r="451" spans="1:3" ht="15.75" customHeight="1" x14ac:dyDescent="0.2">
      <c r="A451" s="1"/>
      <c r="B451" s="1"/>
      <c r="C451" s="245"/>
    </row>
    <row r="452" spans="1:3" ht="15.75" customHeight="1" x14ac:dyDescent="0.2">
      <c r="A452" s="1"/>
      <c r="B452" s="1"/>
      <c r="C452" s="245"/>
    </row>
    <row r="453" spans="1:3" ht="15.75" customHeight="1" x14ac:dyDescent="0.2">
      <c r="A453" s="1"/>
      <c r="B453" s="1"/>
      <c r="C453" s="245"/>
    </row>
    <row r="454" spans="1:3" ht="15.75" customHeight="1" x14ac:dyDescent="0.2">
      <c r="A454" s="1"/>
      <c r="B454" s="1"/>
      <c r="C454" s="245"/>
    </row>
    <row r="455" spans="1:3" ht="15.75" customHeight="1" x14ac:dyDescent="0.2">
      <c r="A455" s="1"/>
      <c r="B455" s="1"/>
      <c r="C455" s="245"/>
    </row>
    <row r="456" spans="1:3" ht="15.75" customHeight="1" x14ac:dyDescent="0.2">
      <c r="A456" s="1"/>
      <c r="B456" s="1"/>
      <c r="C456" s="245"/>
    </row>
    <row r="457" spans="1:3" ht="15.75" customHeight="1" x14ac:dyDescent="0.2">
      <c r="A457" s="1"/>
      <c r="B457" s="1"/>
      <c r="C457" s="245"/>
    </row>
    <row r="458" spans="1:3" ht="15.75" customHeight="1" x14ac:dyDescent="0.2">
      <c r="A458" s="1"/>
      <c r="B458" s="1"/>
      <c r="C458" s="245"/>
    </row>
    <row r="459" spans="1:3" ht="15.75" customHeight="1" x14ac:dyDescent="0.2">
      <c r="A459" s="1"/>
      <c r="B459" s="1"/>
      <c r="C459" s="245"/>
    </row>
    <row r="460" spans="1:3" ht="15.75" customHeight="1" x14ac:dyDescent="0.2">
      <c r="A460" s="1"/>
      <c r="B460" s="1"/>
      <c r="C460" s="245"/>
    </row>
    <row r="461" spans="1:3" ht="15.75" customHeight="1" x14ac:dyDescent="0.2">
      <c r="A461" s="1"/>
      <c r="B461" s="1"/>
      <c r="C461" s="245"/>
    </row>
    <row r="462" spans="1:3" ht="15.75" customHeight="1" x14ac:dyDescent="0.2">
      <c r="A462" s="1"/>
      <c r="B462" s="1"/>
      <c r="C462" s="245"/>
    </row>
    <row r="463" spans="1:3" ht="15.75" customHeight="1" x14ac:dyDescent="0.2">
      <c r="A463" s="1"/>
      <c r="B463" s="1"/>
      <c r="C463" s="245"/>
    </row>
    <row r="464" spans="1:3" ht="15.75" customHeight="1" x14ac:dyDescent="0.2">
      <c r="A464" s="1"/>
      <c r="B464" s="1"/>
      <c r="C464" s="245"/>
    </row>
    <row r="465" spans="1:3" ht="15.75" customHeight="1" x14ac:dyDescent="0.2">
      <c r="A465" s="1"/>
      <c r="B465" s="1"/>
      <c r="C465" s="245"/>
    </row>
    <row r="466" spans="1:3" ht="15.75" customHeight="1" x14ac:dyDescent="0.2">
      <c r="A466" s="1"/>
      <c r="B466" s="1"/>
      <c r="C466" s="245"/>
    </row>
    <row r="467" spans="1:3" ht="15.75" customHeight="1" x14ac:dyDescent="0.2">
      <c r="A467" s="1"/>
      <c r="B467" s="1"/>
      <c r="C467" s="245"/>
    </row>
    <row r="468" spans="1:3" ht="15.75" customHeight="1" x14ac:dyDescent="0.2">
      <c r="A468" s="1"/>
      <c r="B468" s="1"/>
      <c r="C468" s="245"/>
    </row>
    <row r="469" spans="1:3" ht="15.75" customHeight="1" x14ac:dyDescent="0.2">
      <c r="A469" s="1"/>
      <c r="B469" s="1"/>
      <c r="C469" s="245"/>
    </row>
    <row r="470" spans="1:3" ht="15.75" customHeight="1" x14ac:dyDescent="0.2">
      <c r="A470" s="1"/>
      <c r="B470" s="1"/>
      <c r="C470" s="245"/>
    </row>
    <row r="471" spans="1:3" ht="15.75" customHeight="1" x14ac:dyDescent="0.2">
      <c r="A471" s="1"/>
      <c r="B471" s="1"/>
      <c r="C471" s="245"/>
    </row>
    <row r="472" spans="1:3" ht="15.75" customHeight="1" x14ac:dyDescent="0.2">
      <c r="A472" s="1"/>
      <c r="B472" s="1"/>
      <c r="C472" s="245"/>
    </row>
    <row r="473" spans="1:3" ht="15.75" customHeight="1" x14ac:dyDescent="0.2">
      <c r="A473" s="1"/>
      <c r="B473" s="1"/>
      <c r="C473" s="245"/>
    </row>
    <row r="474" spans="1:3" ht="15.75" customHeight="1" x14ac:dyDescent="0.2">
      <c r="A474" s="1"/>
      <c r="B474" s="1"/>
      <c r="C474" s="245"/>
    </row>
    <row r="475" spans="1:3" ht="15.75" customHeight="1" x14ac:dyDescent="0.2">
      <c r="A475" s="1"/>
      <c r="B475" s="1"/>
      <c r="C475" s="245"/>
    </row>
    <row r="476" spans="1:3" ht="15.75" customHeight="1" x14ac:dyDescent="0.2">
      <c r="A476" s="1"/>
      <c r="B476" s="1"/>
      <c r="C476" s="245"/>
    </row>
    <row r="477" spans="1:3" ht="15.75" customHeight="1" x14ac:dyDescent="0.2">
      <c r="A477" s="1"/>
      <c r="B477" s="1"/>
      <c r="C477" s="245"/>
    </row>
    <row r="478" spans="1:3" ht="15.75" customHeight="1" x14ac:dyDescent="0.2">
      <c r="A478" s="1"/>
      <c r="B478" s="1"/>
      <c r="C478" s="245"/>
    </row>
    <row r="479" spans="1:3" ht="15.75" customHeight="1" x14ac:dyDescent="0.2">
      <c r="A479" s="1"/>
      <c r="B479" s="1"/>
      <c r="C479" s="245"/>
    </row>
    <row r="480" spans="1:3" ht="15.75" customHeight="1" x14ac:dyDescent="0.2">
      <c r="A480" s="1"/>
      <c r="B480" s="1"/>
      <c r="C480" s="245"/>
    </row>
    <row r="481" spans="1:3" ht="15.75" customHeight="1" x14ac:dyDescent="0.2">
      <c r="A481" s="1"/>
      <c r="B481" s="1"/>
      <c r="C481" s="245"/>
    </row>
    <row r="482" spans="1:3" ht="15.75" customHeight="1" x14ac:dyDescent="0.2">
      <c r="A482" s="1"/>
      <c r="B482" s="1"/>
      <c r="C482" s="245"/>
    </row>
    <row r="483" spans="1:3" ht="15.75" customHeight="1" x14ac:dyDescent="0.2">
      <c r="A483" s="1"/>
      <c r="B483" s="1"/>
      <c r="C483" s="245"/>
    </row>
    <row r="484" spans="1:3" ht="15.75" customHeight="1" x14ac:dyDescent="0.2">
      <c r="A484" s="1"/>
      <c r="B484" s="1"/>
      <c r="C484" s="245"/>
    </row>
    <row r="485" spans="1:3" ht="15.75" customHeight="1" x14ac:dyDescent="0.2">
      <c r="A485" s="1"/>
      <c r="B485" s="1"/>
      <c r="C485" s="245"/>
    </row>
    <row r="486" spans="1:3" ht="15.75" customHeight="1" x14ac:dyDescent="0.2">
      <c r="A486" s="1"/>
      <c r="B486" s="1"/>
      <c r="C486" s="245"/>
    </row>
    <row r="487" spans="1:3" ht="15.75" customHeight="1" x14ac:dyDescent="0.2">
      <c r="A487" s="1"/>
      <c r="B487" s="1"/>
      <c r="C487" s="245"/>
    </row>
    <row r="488" spans="1:3" ht="15.75" customHeight="1" x14ac:dyDescent="0.2">
      <c r="A488" s="1"/>
      <c r="B488" s="1"/>
      <c r="C488" s="245"/>
    </row>
    <row r="489" spans="1:3" ht="15.75" customHeight="1" x14ac:dyDescent="0.2">
      <c r="A489" s="1"/>
      <c r="B489" s="1"/>
      <c r="C489" s="245"/>
    </row>
    <row r="490" spans="1:3" ht="15.75" customHeight="1" x14ac:dyDescent="0.2">
      <c r="A490" s="1"/>
      <c r="B490" s="1"/>
      <c r="C490" s="245"/>
    </row>
    <row r="491" spans="1:3" ht="15.75" customHeight="1" x14ac:dyDescent="0.2">
      <c r="A491" s="1"/>
      <c r="B491" s="1"/>
      <c r="C491" s="245"/>
    </row>
    <row r="492" spans="1:3" ht="15.75" customHeight="1" x14ac:dyDescent="0.2">
      <c r="A492" s="1"/>
      <c r="B492" s="1"/>
      <c r="C492" s="245"/>
    </row>
    <row r="493" spans="1:3" ht="15.75" customHeight="1" x14ac:dyDescent="0.2">
      <c r="A493" s="1"/>
      <c r="B493" s="1"/>
      <c r="C493" s="245"/>
    </row>
    <row r="494" spans="1:3" ht="15.75" customHeight="1" x14ac:dyDescent="0.2">
      <c r="A494" s="1"/>
      <c r="B494" s="1"/>
      <c r="C494" s="245"/>
    </row>
    <row r="495" spans="1:3" ht="15.75" customHeight="1" x14ac:dyDescent="0.2">
      <c r="A495" s="1"/>
      <c r="B495" s="1"/>
      <c r="C495" s="245"/>
    </row>
    <row r="496" spans="1:3" ht="15.75" customHeight="1" x14ac:dyDescent="0.2">
      <c r="A496" s="1"/>
      <c r="B496" s="1"/>
      <c r="C496" s="245"/>
    </row>
    <row r="497" spans="1:3" ht="15.75" customHeight="1" x14ac:dyDescent="0.2">
      <c r="A497" s="1"/>
      <c r="B497" s="1"/>
      <c r="C497" s="245"/>
    </row>
    <row r="498" spans="1:3" ht="15.75" customHeight="1" x14ac:dyDescent="0.2">
      <c r="A498" s="1"/>
      <c r="B498" s="1"/>
      <c r="C498" s="245"/>
    </row>
    <row r="499" spans="1:3" ht="15.75" customHeight="1" x14ac:dyDescent="0.2">
      <c r="A499" s="1"/>
      <c r="B499" s="1"/>
      <c r="C499" s="245"/>
    </row>
    <row r="500" spans="1:3" ht="15.75" customHeight="1" x14ac:dyDescent="0.2">
      <c r="A500" s="1"/>
      <c r="B500" s="1"/>
      <c r="C500" s="245"/>
    </row>
    <row r="501" spans="1:3" ht="15.75" customHeight="1" x14ac:dyDescent="0.2">
      <c r="A501" s="1"/>
      <c r="B501" s="1"/>
      <c r="C501" s="245"/>
    </row>
    <row r="502" spans="1:3" ht="15.75" customHeight="1" x14ac:dyDescent="0.2">
      <c r="A502" s="1"/>
      <c r="B502" s="1"/>
      <c r="C502" s="245"/>
    </row>
    <row r="503" spans="1:3" ht="15.75" customHeight="1" x14ac:dyDescent="0.2">
      <c r="A503" s="1"/>
      <c r="B503" s="1"/>
      <c r="C503" s="245"/>
    </row>
    <row r="504" spans="1:3" ht="15.75" customHeight="1" x14ac:dyDescent="0.2">
      <c r="A504" s="1"/>
      <c r="B504" s="1"/>
      <c r="C504" s="245"/>
    </row>
    <row r="505" spans="1:3" ht="15.75" customHeight="1" x14ac:dyDescent="0.2">
      <c r="A505" s="1"/>
      <c r="B505" s="1"/>
      <c r="C505" s="245"/>
    </row>
    <row r="506" spans="1:3" ht="15.75" customHeight="1" x14ac:dyDescent="0.2">
      <c r="A506" s="1"/>
      <c r="B506" s="1"/>
      <c r="C506" s="245"/>
    </row>
    <row r="507" spans="1:3" ht="15.75" customHeight="1" x14ac:dyDescent="0.2">
      <c r="A507" s="1"/>
      <c r="B507" s="1"/>
      <c r="C507" s="245"/>
    </row>
    <row r="508" spans="1:3" ht="15.75" customHeight="1" x14ac:dyDescent="0.2">
      <c r="A508" s="1"/>
      <c r="B508" s="1"/>
      <c r="C508" s="245"/>
    </row>
    <row r="509" spans="1:3" ht="15.75" customHeight="1" x14ac:dyDescent="0.2">
      <c r="A509" s="1"/>
      <c r="B509" s="1"/>
      <c r="C509" s="245"/>
    </row>
    <row r="510" spans="1:3" ht="15.75" customHeight="1" x14ac:dyDescent="0.2">
      <c r="A510" s="1"/>
      <c r="B510" s="1"/>
      <c r="C510" s="245"/>
    </row>
    <row r="511" spans="1:3" ht="15.75" customHeight="1" x14ac:dyDescent="0.2">
      <c r="A511" s="1"/>
      <c r="B511" s="1"/>
      <c r="C511" s="245"/>
    </row>
    <row r="512" spans="1:3" ht="15.75" customHeight="1" x14ac:dyDescent="0.2">
      <c r="A512" s="1"/>
      <c r="B512" s="1"/>
      <c r="C512" s="245"/>
    </row>
    <row r="513" spans="1:3" ht="15.75" customHeight="1" x14ac:dyDescent="0.2">
      <c r="A513" s="1"/>
      <c r="B513" s="1"/>
      <c r="C513" s="245"/>
    </row>
    <row r="514" spans="1:3" ht="15.75" customHeight="1" x14ac:dyDescent="0.2">
      <c r="A514" s="1"/>
      <c r="B514" s="1"/>
      <c r="C514" s="245"/>
    </row>
    <row r="515" spans="1:3" ht="15.75" customHeight="1" x14ac:dyDescent="0.2">
      <c r="A515" s="1"/>
      <c r="B515" s="1"/>
      <c r="C515" s="245"/>
    </row>
    <row r="516" spans="1:3" ht="15.75" customHeight="1" x14ac:dyDescent="0.2">
      <c r="A516" s="1"/>
      <c r="B516" s="1"/>
      <c r="C516" s="245"/>
    </row>
    <row r="517" spans="1:3" ht="15.75" customHeight="1" x14ac:dyDescent="0.2">
      <c r="A517" s="1"/>
      <c r="B517" s="1"/>
      <c r="C517" s="245"/>
    </row>
    <row r="518" spans="1:3" ht="15.75" customHeight="1" x14ac:dyDescent="0.2">
      <c r="A518" s="1"/>
      <c r="B518" s="1"/>
      <c r="C518" s="245"/>
    </row>
    <row r="519" spans="1:3" ht="15.75" customHeight="1" x14ac:dyDescent="0.2">
      <c r="A519" s="1"/>
      <c r="B519" s="1"/>
      <c r="C519" s="245"/>
    </row>
    <row r="520" spans="1:3" ht="15.75" customHeight="1" x14ac:dyDescent="0.2">
      <c r="A520" s="1"/>
      <c r="B520" s="1"/>
      <c r="C520" s="245"/>
    </row>
    <row r="521" spans="1:3" ht="15.75" customHeight="1" x14ac:dyDescent="0.2">
      <c r="A521" s="1"/>
      <c r="B521" s="1"/>
      <c r="C521" s="245"/>
    </row>
    <row r="522" spans="1:3" ht="15.75" customHeight="1" x14ac:dyDescent="0.2">
      <c r="A522" s="1"/>
      <c r="B522" s="1"/>
      <c r="C522" s="245"/>
    </row>
    <row r="523" spans="1:3" ht="15.75" customHeight="1" x14ac:dyDescent="0.2">
      <c r="A523" s="1"/>
      <c r="B523" s="1"/>
      <c r="C523" s="245"/>
    </row>
    <row r="524" spans="1:3" ht="15.75" customHeight="1" x14ac:dyDescent="0.2">
      <c r="A524" s="1"/>
      <c r="B524" s="1"/>
      <c r="C524" s="245"/>
    </row>
    <row r="525" spans="1:3" ht="15.75" customHeight="1" x14ac:dyDescent="0.2">
      <c r="A525" s="1"/>
      <c r="B525" s="1"/>
      <c r="C525" s="245"/>
    </row>
    <row r="526" spans="1:3" ht="15.75" customHeight="1" x14ac:dyDescent="0.2">
      <c r="A526" s="1"/>
      <c r="B526" s="1"/>
      <c r="C526" s="245"/>
    </row>
    <row r="527" spans="1:3" ht="15.75" customHeight="1" x14ac:dyDescent="0.2">
      <c r="A527" s="1"/>
      <c r="B527" s="1"/>
      <c r="C527" s="245"/>
    </row>
    <row r="528" spans="1:3" ht="15.75" customHeight="1" x14ac:dyDescent="0.2">
      <c r="A528" s="1"/>
      <c r="B528" s="1"/>
      <c r="C528" s="245"/>
    </row>
    <row r="529" spans="1:3" ht="15.75" customHeight="1" x14ac:dyDescent="0.2">
      <c r="A529" s="1"/>
      <c r="B529" s="1"/>
      <c r="C529" s="245"/>
    </row>
    <row r="530" spans="1:3" ht="15.75" customHeight="1" x14ac:dyDescent="0.2">
      <c r="A530" s="1"/>
      <c r="B530" s="1"/>
      <c r="C530" s="245"/>
    </row>
    <row r="531" spans="1:3" ht="15.75" customHeight="1" x14ac:dyDescent="0.2">
      <c r="A531" s="1"/>
      <c r="B531" s="1"/>
      <c r="C531" s="245"/>
    </row>
    <row r="532" spans="1:3" ht="15.75" customHeight="1" x14ac:dyDescent="0.2">
      <c r="A532" s="1"/>
      <c r="B532" s="1"/>
      <c r="C532" s="245"/>
    </row>
    <row r="533" spans="1:3" ht="15.75" customHeight="1" x14ac:dyDescent="0.2">
      <c r="A533" s="1"/>
      <c r="B533" s="1"/>
      <c r="C533" s="245"/>
    </row>
    <row r="534" spans="1:3" ht="15.75" customHeight="1" x14ac:dyDescent="0.2">
      <c r="A534" s="1"/>
      <c r="B534" s="1"/>
      <c r="C534" s="245"/>
    </row>
    <row r="535" spans="1:3" ht="15.75" customHeight="1" x14ac:dyDescent="0.2">
      <c r="A535" s="1"/>
      <c r="B535" s="1"/>
      <c r="C535" s="245"/>
    </row>
    <row r="536" spans="1:3" ht="15.75" customHeight="1" x14ac:dyDescent="0.2">
      <c r="A536" s="1"/>
      <c r="B536" s="1"/>
      <c r="C536" s="245"/>
    </row>
    <row r="537" spans="1:3" ht="15.75" customHeight="1" x14ac:dyDescent="0.2">
      <c r="A537" s="1"/>
      <c r="B537" s="1"/>
      <c r="C537" s="245"/>
    </row>
    <row r="538" spans="1:3" ht="15.75" customHeight="1" x14ac:dyDescent="0.2">
      <c r="A538" s="1"/>
      <c r="B538" s="1"/>
      <c r="C538" s="245"/>
    </row>
    <row r="539" spans="1:3" ht="15.75" customHeight="1" x14ac:dyDescent="0.2">
      <c r="A539" s="1"/>
      <c r="B539" s="1"/>
      <c r="C539" s="245"/>
    </row>
    <row r="540" spans="1:3" ht="15.75" customHeight="1" x14ac:dyDescent="0.2">
      <c r="A540" s="1"/>
      <c r="B540" s="1"/>
      <c r="C540" s="245"/>
    </row>
    <row r="541" spans="1:3" ht="15.75" customHeight="1" x14ac:dyDescent="0.2">
      <c r="A541" s="1"/>
      <c r="B541" s="1"/>
      <c r="C541" s="245"/>
    </row>
    <row r="542" spans="1:3" ht="15.75" customHeight="1" x14ac:dyDescent="0.2">
      <c r="A542" s="1"/>
      <c r="B542" s="1"/>
      <c r="C542" s="245"/>
    </row>
    <row r="543" spans="1:3" ht="15.75" customHeight="1" x14ac:dyDescent="0.2">
      <c r="A543" s="1"/>
      <c r="B543" s="1"/>
      <c r="C543" s="245"/>
    </row>
    <row r="544" spans="1:3" ht="15.75" customHeight="1" x14ac:dyDescent="0.2">
      <c r="A544" s="1"/>
      <c r="B544" s="1"/>
      <c r="C544" s="245"/>
    </row>
    <row r="545" spans="1:3" ht="15.75" customHeight="1" x14ac:dyDescent="0.2">
      <c r="A545" s="1"/>
      <c r="B545" s="1"/>
      <c r="C545" s="245"/>
    </row>
    <row r="546" spans="1:3" ht="15.75" customHeight="1" x14ac:dyDescent="0.2">
      <c r="A546" s="1"/>
      <c r="B546" s="1"/>
      <c r="C546" s="245"/>
    </row>
    <row r="547" spans="1:3" ht="15.75" customHeight="1" x14ac:dyDescent="0.2">
      <c r="A547" s="1"/>
      <c r="B547" s="1"/>
      <c r="C547" s="245"/>
    </row>
    <row r="548" spans="1:3" ht="15.75" customHeight="1" x14ac:dyDescent="0.2">
      <c r="A548" s="1"/>
      <c r="B548" s="1"/>
      <c r="C548" s="245"/>
    </row>
    <row r="549" spans="1:3" ht="15.75" customHeight="1" x14ac:dyDescent="0.2">
      <c r="A549" s="1"/>
      <c r="B549" s="1"/>
      <c r="C549" s="245"/>
    </row>
    <row r="550" spans="1:3" ht="15.75" customHeight="1" x14ac:dyDescent="0.2">
      <c r="A550" s="1"/>
      <c r="B550" s="1"/>
      <c r="C550" s="245"/>
    </row>
    <row r="551" spans="1:3" ht="15.75" customHeight="1" x14ac:dyDescent="0.2">
      <c r="A551" s="1"/>
      <c r="B551" s="1"/>
      <c r="C551" s="245"/>
    </row>
    <row r="552" spans="1:3" ht="15.75" customHeight="1" x14ac:dyDescent="0.2">
      <c r="A552" s="1"/>
      <c r="B552" s="1"/>
      <c r="C552" s="245"/>
    </row>
    <row r="553" spans="1:3" ht="15.75" customHeight="1" x14ac:dyDescent="0.2">
      <c r="A553" s="1"/>
      <c r="B553" s="1"/>
      <c r="C553" s="245"/>
    </row>
    <row r="554" spans="1:3" ht="15.75" customHeight="1" x14ac:dyDescent="0.2">
      <c r="A554" s="1"/>
      <c r="B554" s="1"/>
      <c r="C554" s="245"/>
    </row>
    <row r="555" spans="1:3" ht="15.75" customHeight="1" x14ac:dyDescent="0.2">
      <c r="A555" s="1"/>
      <c r="B555" s="1"/>
      <c r="C555" s="245"/>
    </row>
    <row r="556" spans="1:3" ht="15.75" customHeight="1" x14ac:dyDescent="0.2">
      <c r="A556" s="1"/>
      <c r="B556" s="1"/>
      <c r="C556" s="245"/>
    </row>
    <row r="557" spans="1:3" ht="15.75" customHeight="1" x14ac:dyDescent="0.2">
      <c r="A557" s="1"/>
      <c r="B557" s="1"/>
      <c r="C557" s="245"/>
    </row>
    <row r="558" spans="1:3" ht="15.75" customHeight="1" x14ac:dyDescent="0.2">
      <c r="A558" s="1"/>
      <c r="B558" s="1"/>
      <c r="C558" s="245"/>
    </row>
    <row r="559" spans="1:3" ht="15.75" customHeight="1" x14ac:dyDescent="0.2">
      <c r="A559" s="1"/>
      <c r="B559" s="1"/>
      <c r="C559" s="245"/>
    </row>
    <row r="560" spans="1:3" ht="15.75" customHeight="1" x14ac:dyDescent="0.2">
      <c r="A560" s="1"/>
      <c r="B560" s="1"/>
      <c r="C560" s="245"/>
    </row>
    <row r="561" spans="1:3" ht="15.75" customHeight="1" x14ac:dyDescent="0.2">
      <c r="A561" s="1"/>
      <c r="B561" s="1"/>
      <c r="C561" s="245"/>
    </row>
    <row r="562" spans="1:3" ht="15.75" customHeight="1" x14ac:dyDescent="0.2">
      <c r="A562" s="1"/>
      <c r="B562" s="1"/>
      <c r="C562" s="245"/>
    </row>
    <row r="563" spans="1:3" ht="15.75" customHeight="1" x14ac:dyDescent="0.2">
      <c r="A563" s="1"/>
      <c r="B563" s="1"/>
      <c r="C563" s="245"/>
    </row>
    <row r="564" spans="1:3" ht="15.75" customHeight="1" x14ac:dyDescent="0.2">
      <c r="A564" s="1"/>
      <c r="B564" s="1"/>
      <c r="C564" s="245"/>
    </row>
    <row r="565" spans="1:3" ht="15.75" customHeight="1" x14ac:dyDescent="0.2">
      <c r="A565" s="1"/>
      <c r="B565" s="1"/>
      <c r="C565" s="245"/>
    </row>
    <row r="566" spans="1:3" ht="15.75" customHeight="1" x14ac:dyDescent="0.2">
      <c r="A566" s="1"/>
      <c r="B566" s="1"/>
      <c r="C566" s="245"/>
    </row>
    <row r="567" spans="1:3" ht="15.75" customHeight="1" x14ac:dyDescent="0.2">
      <c r="A567" s="1"/>
      <c r="B567" s="1"/>
      <c r="C567" s="245"/>
    </row>
    <row r="568" spans="1:3" ht="15.75" customHeight="1" x14ac:dyDescent="0.2">
      <c r="A568" s="1"/>
      <c r="B568" s="1"/>
      <c r="C568" s="245"/>
    </row>
    <row r="569" spans="1:3" ht="15.75" customHeight="1" x14ac:dyDescent="0.2">
      <c r="A569" s="1"/>
      <c r="B569" s="1"/>
      <c r="C569" s="245"/>
    </row>
    <row r="570" spans="1:3" ht="15.75" customHeight="1" x14ac:dyDescent="0.2">
      <c r="A570" s="1"/>
      <c r="B570" s="1"/>
      <c r="C570" s="245"/>
    </row>
    <row r="571" spans="1:3" ht="15.75" customHeight="1" x14ac:dyDescent="0.2">
      <c r="A571" s="1"/>
      <c r="B571" s="1"/>
      <c r="C571" s="245"/>
    </row>
    <row r="572" spans="1:3" ht="15.75" customHeight="1" x14ac:dyDescent="0.2">
      <c r="A572" s="1"/>
      <c r="B572" s="1"/>
      <c r="C572" s="245"/>
    </row>
    <row r="573" spans="1:3" ht="15.75" customHeight="1" x14ac:dyDescent="0.2">
      <c r="A573" s="1"/>
      <c r="B573" s="1"/>
      <c r="C573" s="245"/>
    </row>
    <row r="574" spans="1:3" ht="15.75" customHeight="1" x14ac:dyDescent="0.2">
      <c r="A574" s="1"/>
      <c r="B574" s="1"/>
      <c r="C574" s="245"/>
    </row>
    <row r="575" spans="1:3" ht="15.75" customHeight="1" x14ac:dyDescent="0.2">
      <c r="A575" s="1"/>
      <c r="B575" s="1"/>
      <c r="C575" s="245"/>
    </row>
    <row r="576" spans="1:3" ht="15.75" customHeight="1" x14ac:dyDescent="0.2">
      <c r="A576" s="1"/>
      <c r="B576" s="1"/>
      <c r="C576" s="245"/>
    </row>
    <row r="577" spans="1:3" ht="15.75" customHeight="1" x14ac:dyDescent="0.2">
      <c r="A577" s="1"/>
      <c r="B577" s="1"/>
      <c r="C577" s="245"/>
    </row>
    <row r="578" spans="1:3" ht="15.75" customHeight="1" x14ac:dyDescent="0.2">
      <c r="A578" s="1"/>
      <c r="B578" s="1"/>
      <c r="C578" s="245"/>
    </row>
    <row r="579" spans="1:3" ht="15.75" customHeight="1" x14ac:dyDescent="0.2">
      <c r="A579" s="1"/>
      <c r="B579" s="1"/>
      <c r="C579" s="245"/>
    </row>
    <row r="580" spans="1:3" ht="15.75" customHeight="1" x14ac:dyDescent="0.2">
      <c r="A580" s="1"/>
      <c r="B580" s="1"/>
      <c r="C580" s="245"/>
    </row>
    <row r="581" spans="1:3" ht="15.75" customHeight="1" x14ac:dyDescent="0.2">
      <c r="A581" s="1"/>
      <c r="B581" s="1"/>
      <c r="C581" s="245"/>
    </row>
    <row r="582" spans="1:3" ht="15.75" customHeight="1" x14ac:dyDescent="0.2">
      <c r="A582" s="1"/>
      <c r="B582" s="1"/>
      <c r="C582" s="245"/>
    </row>
    <row r="583" spans="1:3" ht="15.75" customHeight="1" x14ac:dyDescent="0.2">
      <c r="A583" s="1"/>
      <c r="B583" s="1"/>
      <c r="C583" s="245"/>
    </row>
    <row r="584" spans="1:3" ht="15.75" customHeight="1" x14ac:dyDescent="0.2">
      <c r="A584" s="1"/>
      <c r="B584" s="1"/>
      <c r="C584" s="245"/>
    </row>
    <row r="585" spans="1:3" ht="15.75" customHeight="1" x14ac:dyDescent="0.2">
      <c r="A585" s="1"/>
      <c r="B585" s="1"/>
      <c r="C585" s="245"/>
    </row>
    <row r="586" spans="1:3" ht="15.75" customHeight="1" x14ac:dyDescent="0.2">
      <c r="A586" s="1"/>
      <c r="B586" s="1"/>
      <c r="C586" s="245"/>
    </row>
    <row r="587" spans="1:3" ht="15.75" customHeight="1" x14ac:dyDescent="0.2">
      <c r="A587" s="1"/>
      <c r="B587" s="1"/>
      <c r="C587" s="245"/>
    </row>
    <row r="588" spans="1:3" ht="15.75" customHeight="1" x14ac:dyDescent="0.2">
      <c r="A588" s="1"/>
      <c r="B588" s="1"/>
      <c r="C588" s="245"/>
    </row>
    <row r="589" spans="1:3" ht="15.75" customHeight="1" x14ac:dyDescent="0.2">
      <c r="A589" s="1"/>
      <c r="B589" s="1"/>
      <c r="C589" s="245"/>
    </row>
    <row r="590" spans="1:3" ht="15.75" customHeight="1" x14ac:dyDescent="0.2">
      <c r="A590" s="1"/>
      <c r="B590" s="1"/>
      <c r="C590" s="245"/>
    </row>
    <row r="591" spans="1:3" ht="15.75" customHeight="1" x14ac:dyDescent="0.2">
      <c r="A591" s="1"/>
      <c r="B591" s="1"/>
      <c r="C591" s="245"/>
    </row>
    <row r="592" spans="1:3" ht="15.75" customHeight="1" x14ac:dyDescent="0.2">
      <c r="A592" s="1"/>
      <c r="B592" s="1"/>
      <c r="C592" s="245"/>
    </row>
    <row r="593" spans="1:3" ht="15.75" customHeight="1" x14ac:dyDescent="0.2">
      <c r="A593" s="1"/>
      <c r="B593" s="1"/>
      <c r="C593" s="245"/>
    </row>
    <row r="594" spans="1:3" ht="15.75" customHeight="1" x14ac:dyDescent="0.2">
      <c r="A594" s="1"/>
      <c r="B594" s="1"/>
      <c r="C594" s="245"/>
    </row>
    <row r="595" spans="1:3" ht="15.75" customHeight="1" x14ac:dyDescent="0.2">
      <c r="A595" s="1"/>
      <c r="B595" s="1"/>
      <c r="C595" s="245"/>
    </row>
    <row r="596" spans="1:3" ht="15.75" customHeight="1" x14ac:dyDescent="0.2">
      <c r="A596" s="1"/>
      <c r="B596" s="1"/>
      <c r="C596" s="245"/>
    </row>
    <row r="597" spans="1:3" ht="15.75" customHeight="1" x14ac:dyDescent="0.2">
      <c r="A597" s="1"/>
      <c r="B597" s="1"/>
      <c r="C597" s="245"/>
    </row>
    <row r="598" spans="1:3" ht="15.75" customHeight="1" x14ac:dyDescent="0.2">
      <c r="A598" s="1"/>
      <c r="B598" s="1"/>
      <c r="C598" s="245"/>
    </row>
    <row r="599" spans="1:3" ht="15.75" customHeight="1" x14ac:dyDescent="0.2">
      <c r="A599" s="1"/>
      <c r="B599" s="1"/>
      <c r="C599" s="245"/>
    </row>
    <row r="600" spans="1:3" ht="15.75" customHeight="1" x14ac:dyDescent="0.2">
      <c r="A600" s="1"/>
      <c r="B600" s="1"/>
      <c r="C600" s="245"/>
    </row>
    <row r="601" spans="1:3" ht="15.75" customHeight="1" x14ac:dyDescent="0.2">
      <c r="A601" s="1"/>
      <c r="B601" s="1"/>
      <c r="C601" s="245"/>
    </row>
    <row r="602" spans="1:3" ht="15.75" customHeight="1" x14ac:dyDescent="0.2">
      <c r="A602" s="1"/>
      <c r="B602" s="1"/>
      <c r="C602" s="245"/>
    </row>
    <row r="603" spans="1:3" ht="15.75" customHeight="1" x14ac:dyDescent="0.2">
      <c r="A603" s="1"/>
      <c r="B603" s="1"/>
      <c r="C603" s="245"/>
    </row>
    <row r="604" spans="1:3" ht="15.75" customHeight="1" x14ac:dyDescent="0.2">
      <c r="A604" s="1"/>
      <c r="B604" s="1"/>
      <c r="C604" s="245"/>
    </row>
    <row r="605" spans="1:3" ht="15.75" customHeight="1" x14ac:dyDescent="0.2">
      <c r="A605" s="1"/>
      <c r="B605" s="1"/>
      <c r="C605" s="245"/>
    </row>
    <row r="606" spans="1:3" ht="15.75" customHeight="1" x14ac:dyDescent="0.2">
      <c r="A606" s="1"/>
      <c r="B606" s="1"/>
      <c r="C606" s="245"/>
    </row>
    <row r="607" spans="1:3" ht="15.75" customHeight="1" x14ac:dyDescent="0.2">
      <c r="A607" s="1"/>
      <c r="B607" s="1"/>
      <c r="C607" s="245"/>
    </row>
    <row r="608" spans="1:3" ht="15.75" customHeight="1" x14ac:dyDescent="0.2">
      <c r="A608" s="1"/>
      <c r="B608" s="1"/>
      <c r="C608" s="245"/>
    </row>
    <row r="609" spans="1:3" ht="15.75" customHeight="1" x14ac:dyDescent="0.2">
      <c r="A609" s="1"/>
      <c r="B609" s="1"/>
      <c r="C609" s="245"/>
    </row>
    <row r="610" spans="1:3" ht="15.75" customHeight="1" x14ac:dyDescent="0.2">
      <c r="A610" s="1"/>
      <c r="B610" s="1"/>
      <c r="C610" s="245"/>
    </row>
    <row r="611" spans="1:3" ht="15.75" customHeight="1" x14ac:dyDescent="0.2">
      <c r="A611" s="1"/>
      <c r="B611" s="1"/>
      <c r="C611" s="245"/>
    </row>
    <row r="612" spans="1:3" ht="15.75" customHeight="1" x14ac:dyDescent="0.2">
      <c r="A612" s="1"/>
      <c r="B612" s="1"/>
      <c r="C612" s="245"/>
    </row>
    <row r="613" spans="1:3" ht="15.75" customHeight="1" x14ac:dyDescent="0.2">
      <c r="A613" s="1"/>
      <c r="B613" s="1"/>
      <c r="C613" s="245"/>
    </row>
    <row r="614" spans="1:3" ht="15.75" customHeight="1" x14ac:dyDescent="0.2">
      <c r="A614" s="1"/>
      <c r="B614" s="1"/>
      <c r="C614" s="245"/>
    </row>
    <row r="615" spans="1:3" ht="15.75" customHeight="1" x14ac:dyDescent="0.2">
      <c r="A615" s="1"/>
      <c r="B615" s="1"/>
      <c r="C615" s="245"/>
    </row>
    <row r="616" spans="1:3" ht="15.75" customHeight="1" x14ac:dyDescent="0.2">
      <c r="A616" s="1"/>
      <c r="B616" s="1"/>
      <c r="C616" s="245"/>
    </row>
    <row r="617" spans="1:3" ht="15.75" customHeight="1" x14ac:dyDescent="0.2">
      <c r="A617" s="1"/>
      <c r="B617" s="1"/>
      <c r="C617" s="245"/>
    </row>
    <row r="618" spans="1:3" ht="15.75" customHeight="1" x14ac:dyDescent="0.2">
      <c r="A618" s="1"/>
      <c r="B618" s="1"/>
      <c r="C618" s="245"/>
    </row>
    <row r="619" spans="1:3" ht="15.75" customHeight="1" x14ac:dyDescent="0.2">
      <c r="A619" s="1"/>
      <c r="B619" s="1"/>
      <c r="C619" s="245"/>
    </row>
    <row r="620" spans="1:3" ht="15.75" customHeight="1" x14ac:dyDescent="0.2">
      <c r="A620" s="1"/>
      <c r="B620" s="1"/>
      <c r="C620" s="245"/>
    </row>
    <row r="621" spans="1:3" ht="15.75" customHeight="1" x14ac:dyDescent="0.2">
      <c r="A621" s="1"/>
      <c r="B621" s="1"/>
      <c r="C621" s="245"/>
    </row>
    <row r="622" spans="1:3" ht="15.75" customHeight="1" x14ac:dyDescent="0.2">
      <c r="A622" s="1"/>
      <c r="B622" s="1"/>
      <c r="C622" s="245"/>
    </row>
    <row r="623" spans="1:3" ht="15.75" customHeight="1" x14ac:dyDescent="0.2">
      <c r="A623" s="1"/>
      <c r="B623" s="1"/>
      <c r="C623" s="245"/>
    </row>
    <row r="624" spans="1:3" ht="15.75" customHeight="1" x14ac:dyDescent="0.2">
      <c r="A624" s="1"/>
      <c r="B624" s="1"/>
      <c r="C624" s="245"/>
    </row>
    <row r="625" spans="1:3" ht="15.75" customHeight="1" x14ac:dyDescent="0.2">
      <c r="A625" s="1"/>
      <c r="B625" s="1"/>
      <c r="C625" s="245"/>
    </row>
    <row r="626" spans="1:3" ht="15.75" customHeight="1" x14ac:dyDescent="0.2">
      <c r="A626" s="1"/>
      <c r="B626" s="1"/>
      <c r="C626" s="245"/>
    </row>
    <row r="627" spans="1:3" ht="15.75" customHeight="1" x14ac:dyDescent="0.2">
      <c r="A627" s="1"/>
      <c r="B627" s="1"/>
      <c r="C627" s="245"/>
    </row>
    <row r="628" spans="1:3" ht="15.75" customHeight="1" x14ac:dyDescent="0.2">
      <c r="A628" s="1"/>
      <c r="B628" s="1"/>
      <c r="C628" s="245"/>
    </row>
    <row r="629" spans="1:3" ht="15.75" customHeight="1" x14ac:dyDescent="0.2">
      <c r="A629" s="1"/>
      <c r="B629" s="1"/>
      <c r="C629" s="245"/>
    </row>
    <row r="630" spans="1:3" ht="15.75" customHeight="1" x14ac:dyDescent="0.2">
      <c r="A630" s="1"/>
      <c r="B630" s="1"/>
      <c r="C630" s="245"/>
    </row>
    <row r="631" spans="1:3" ht="15.75" customHeight="1" x14ac:dyDescent="0.2">
      <c r="A631" s="1"/>
      <c r="B631" s="1"/>
      <c r="C631" s="245"/>
    </row>
    <row r="632" spans="1:3" ht="15.75" customHeight="1" x14ac:dyDescent="0.2">
      <c r="A632" s="1"/>
      <c r="B632" s="1"/>
      <c r="C632" s="245"/>
    </row>
    <row r="633" spans="1:3" ht="15.75" customHeight="1" x14ac:dyDescent="0.2">
      <c r="A633" s="1"/>
      <c r="B633" s="1"/>
      <c r="C633" s="245"/>
    </row>
    <row r="634" spans="1:3" ht="15.75" customHeight="1" x14ac:dyDescent="0.2">
      <c r="A634" s="1"/>
      <c r="B634" s="1"/>
      <c r="C634" s="245"/>
    </row>
    <row r="635" spans="1:3" ht="15.75" customHeight="1" x14ac:dyDescent="0.2">
      <c r="A635" s="1"/>
      <c r="B635" s="1"/>
      <c r="C635" s="245"/>
    </row>
    <row r="636" spans="1:3" ht="15.75" customHeight="1" x14ac:dyDescent="0.2">
      <c r="A636" s="1"/>
      <c r="B636" s="1"/>
      <c r="C636" s="245"/>
    </row>
    <row r="637" spans="1:3" ht="15.75" customHeight="1" x14ac:dyDescent="0.2">
      <c r="A637" s="1"/>
      <c r="B637" s="1"/>
      <c r="C637" s="245"/>
    </row>
    <row r="638" spans="1:3" ht="15.75" customHeight="1" x14ac:dyDescent="0.2">
      <c r="A638" s="1"/>
      <c r="B638" s="1"/>
      <c r="C638" s="245"/>
    </row>
    <row r="639" spans="1:3" ht="15.75" customHeight="1" x14ac:dyDescent="0.2">
      <c r="A639" s="1"/>
      <c r="B639" s="1"/>
      <c r="C639" s="245"/>
    </row>
    <row r="640" spans="1:3" ht="15.75" customHeight="1" x14ac:dyDescent="0.2">
      <c r="A640" s="1"/>
      <c r="B640" s="1"/>
      <c r="C640" s="245"/>
    </row>
    <row r="641" spans="1:3" ht="15.75" customHeight="1" x14ac:dyDescent="0.2">
      <c r="A641" s="1"/>
      <c r="B641" s="1"/>
      <c r="C641" s="245"/>
    </row>
    <row r="642" spans="1:3" ht="15.75" customHeight="1" x14ac:dyDescent="0.2">
      <c r="A642" s="1"/>
      <c r="B642" s="1"/>
      <c r="C642" s="245"/>
    </row>
    <row r="643" spans="1:3" ht="15.75" customHeight="1" x14ac:dyDescent="0.2">
      <c r="A643" s="1"/>
      <c r="B643" s="1"/>
      <c r="C643" s="245"/>
    </row>
    <row r="644" spans="1:3" ht="15.75" customHeight="1" x14ac:dyDescent="0.2">
      <c r="A644" s="1"/>
      <c r="B644" s="1"/>
      <c r="C644" s="245"/>
    </row>
    <row r="645" spans="1:3" ht="15.75" customHeight="1" x14ac:dyDescent="0.2">
      <c r="A645" s="1"/>
      <c r="B645" s="1"/>
      <c r="C645" s="245"/>
    </row>
    <row r="646" spans="1:3" ht="15.75" customHeight="1" x14ac:dyDescent="0.2">
      <c r="A646" s="1"/>
      <c r="B646" s="1"/>
      <c r="C646" s="245"/>
    </row>
    <row r="647" spans="1:3" ht="15.75" customHeight="1" x14ac:dyDescent="0.2">
      <c r="A647" s="1"/>
      <c r="B647" s="1"/>
      <c r="C647" s="245"/>
    </row>
    <row r="648" spans="1:3" ht="15.75" customHeight="1" x14ac:dyDescent="0.2">
      <c r="A648" s="1"/>
      <c r="B648" s="1"/>
      <c r="C648" s="245"/>
    </row>
    <row r="649" spans="1:3" ht="15.75" customHeight="1" x14ac:dyDescent="0.2">
      <c r="A649" s="1"/>
      <c r="B649" s="1"/>
      <c r="C649" s="245"/>
    </row>
    <row r="650" spans="1:3" ht="15.75" customHeight="1" x14ac:dyDescent="0.2">
      <c r="A650" s="1"/>
      <c r="B650" s="1"/>
      <c r="C650" s="245"/>
    </row>
    <row r="651" spans="1:3" ht="15.75" customHeight="1" x14ac:dyDescent="0.2">
      <c r="A651" s="1"/>
      <c r="B651" s="1"/>
      <c r="C651" s="245"/>
    </row>
    <row r="652" spans="1:3" ht="15.75" customHeight="1" x14ac:dyDescent="0.2">
      <c r="A652" s="1"/>
      <c r="B652" s="1"/>
      <c r="C652" s="245"/>
    </row>
    <row r="653" spans="1:3" ht="15.75" customHeight="1" x14ac:dyDescent="0.2">
      <c r="A653" s="1"/>
      <c r="B653" s="1"/>
      <c r="C653" s="245"/>
    </row>
    <row r="654" spans="1:3" ht="15.75" customHeight="1" x14ac:dyDescent="0.2">
      <c r="A654" s="1"/>
      <c r="B654" s="1"/>
      <c r="C654" s="245"/>
    </row>
    <row r="655" spans="1:3" ht="15.75" customHeight="1" x14ac:dyDescent="0.2">
      <c r="A655" s="1"/>
      <c r="B655" s="1"/>
      <c r="C655" s="245"/>
    </row>
    <row r="656" spans="1:3" ht="15.75" customHeight="1" x14ac:dyDescent="0.2">
      <c r="A656" s="1"/>
      <c r="B656" s="1"/>
      <c r="C656" s="245"/>
    </row>
    <row r="657" spans="1:3" ht="15.75" customHeight="1" x14ac:dyDescent="0.2">
      <c r="A657" s="1"/>
      <c r="B657" s="1"/>
      <c r="C657" s="245"/>
    </row>
    <row r="658" spans="1:3" ht="15.75" customHeight="1" x14ac:dyDescent="0.2">
      <c r="A658" s="1"/>
      <c r="B658" s="1"/>
      <c r="C658" s="245"/>
    </row>
    <row r="659" spans="1:3" ht="15.75" customHeight="1" x14ac:dyDescent="0.2">
      <c r="A659" s="1"/>
      <c r="B659" s="1"/>
      <c r="C659" s="245"/>
    </row>
    <row r="660" spans="1:3" ht="15.75" customHeight="1" x14ac:dyDescent="0.2">
      <c r="A660" s="1"/>
      <c r="B660" s="1"/>
      <c r="C660" s="245"/>
    </row>
    <row r="661" spans="1:3" ht="15.75" customHeight="1" x14ac:dyDescent="0.2">
      <c r="A661" s="1"/>
      <c r="B661" s="1"/>
      <c r="C661" s="245"/>
    </row>
    <row r="662" spans="1:3" ht="15.75" customHeight="1" x14ac:dyDescent="0.2">
      <c r="A662" s="1"/>
      <c r="B662" s="1"/>
      <c r="C662" s="245"/>
    </row>
    <row r="663" spans="1:3" ht="15.75" customHeight="1" x14ac:dyDescent="0.2">
      <c r="A663" s="1"/>
      <c r="B663" s="1"/>
      <c r="C663" s="245"/>
    </row>
    <row r="664" spans="1:3" ht="15.75" customHeight="1" x14ac:dyDescent="0.2">
      <c r="A664" s="1"/>
      <c r="B664" s="1"/>
      <c r="C664" s="245"/>
    </row>
    <row r="665" spans="1:3" ht="15.75" customHeight="1" x14ac:dyDescent="0.2">
      <c r="A665" s="1"/>
      <c r="B665" s="1"/>
      <c r="C665" s="245"/>
    </row>
    <row r="666" spans="1:3" ht="15.75" customHeight="1" x14ac:dyDescent="0.2">
      <c r="A666" s="1"/>
      <c r="B666" s="1"/>
      <c r="C666" s="245"/>
    </row>
    <row r="667" spans="1:3" ht="15.75" customHeight="1" x14ac:dyDescent="0.2">
      <c r="A667" s="1"/>
      <c r="B667" s="1"/>
      <c r="C667" s="245"/>
    </row>
    <row r="668" spans="1:3" ht="15.75" customHeight="1" x14ac:dyDescent="0.2">
      <c r="A668" s="1"/>
      <c r="B668" s="1"/>
      <c r="C668" s="245"/>
    </row>
    <row r="669" spans="1:3" ht="15.75" customHeight="1" x14ac:dyDescent="0.2">
      <c r="A669" s="1"/>
      <c r="B669" s="1"/>
      <c r="C669" s="245"/>
    </row>
    <row r="670" spans="1:3" ht="15.75" customHeight="1" x14ac:dyDescent="0.2">
      <c r="A670" s="1"/>
      <c r="B670" s="1"/>
      <c r="C670" s="245"/>
    </row>
    <row r="671" spans="1:3" ht="15.75" customHeight="1" x14ac:dyDescent="0.2">
      <c r="A671" s="1"/>
      <c r="B671" s="1"/>
      <c r="C671" s="245"/>
    </row>
    <row r="672" spans="1:3" ht="15.75" customHeight="1" x14ac:dyDescent="0.2">
      <c r="A672" s="1"/>
      <c r="B672" s="1"/>
      <c r="C672" s="245"/>
    </row>
    <row r="673" spans="1:3" ht="15.75" customHeight="1" x14ac:dyDescent="0.2">
      <c r="A673" s="1"/>
      <c r="B673" s="1"/>
      <c r="C673" s="245"/>
    </row>
    <row r="674" spans="1:3" ht="15.75" customHeight="1" x14ac:dyDescent="0.2">
      <c r="A674" s="1"/>
      <c r="B674" s="1"/>
      <c r="C674" s="245"/>
    </row>
    <row r="675" spans="1:3" ht="15.75" customHeight="1" x14ac:dyDescent="0.2">
      <c r="A675" s="1"/>
      <c r="B675" s="1"/>
      <c r="C675" s="245"/>
    </row>
    <row r="676" spans="1:3" ht="15.75" customHeight="1" x14ac:dyDescent="0.2">
      <c r="A676" s="1"/>
      <c r="B676" s="1"/>
      <c r="C676" s="245"/>
    </row>
    <row r="677" spans="1:3" ht="15.75" customHeight="1" x14ac:dyDescent="0.2">
      <c r="A677" s="1"/>
      <c r="B677" s="1"/>
      <c r="C677" s="245"/>
    </row>
    <row r="678" spans="1:3" ht="15.75" customHeight="1" x14ac:dyDescent="0.2">
      <c r="A678" s="1"/>
      <c r="B678" s="1"/>
      <c r="C678" s="245"/>
    </row>
    <row r="679" spans="1:3" ht="15.75" customHeight="1" x14ac:dyDescent="0.2">
      <c r="A679" s="1"/>
      <c r="B679" s="1"/>
      <c r="C679" s="245"/>
    </row>
    <row r="680" spans="1:3" ht="15.75" customHeight="1" x14ac:dyDescent="0.2">
      <c r="A680" s="1"/>
      <c r="B680" s="1"/>
      <c r="C680" s="245"/>
    </row>
    <row r="681" spans="1:3" ht="15.75" customHeight="1" x14ac:dyDescent="0.2">
      <c r="A681" s="1"/>
      <c r="B681" s="1"/>
      <c r="C681" s="245"/>
    </row>
    <row r="682" spans="1:3" ht="15.75" customHeight="1" x14ac:dyDescent="0.2">
      <c r="A682" s="1"/>
      <c r="B682" s="1"/>
      <c r="C682" s="245"/>
    </row>
    <row r="683" spans="1:3" ht="15.75" customHeight="1" x14ac:dyDescent="0.2">
      <c r="A683" s="1"/>
      <c r="B683" s="1"/>
      <c r="C683" s="245"/>
    </row>
    <row r="684" spans="1:3" ht="15.75" customHeight="1" x14ac:dyDescent="0.2">
      <c r="A684" s="1"/>
      <c r="B684" s="1"/>
      <c r="C684" s="245"/>
    </row>
    <row r="685" spans="1:3" ht="15.75" customHeight="1" x14ac:dyDescent="0.2">
      <c r="A685" s="1"/>
      <c r="B685" s="1"/>
      <c r="C685" s="245"/>
    </row>
    <row r="686" spans="1:3" ht="15.75" customHeight="1" x14ac:dyDescent="0.2">
      <c r="A686" s="1"/>
      <c r="B686" s="1"/>
      <c r="C686" s="245"/>
    </row>
    <row r="687" spans="1:3" ht="15.75" customHeight="1" x14ac:dyDescent="0.2">
      <c r="A687" s="1"/>
      <c r="B687" s="1"/>
      <c r="C687" s="245"/>
    </row>
    <row r="688" spans="1:3" ht="15.75" customHeight="1" x14ac:dyDescent="0.2">
      <c r="A688" s="1"/>
      <c r="B688" s="1"/>
      <c r="C688" s="245"/>
    </row>
    <row r="689" spans="1:3" ht="15.75" customHeight="1" x14ac:dyDescent="0.2">
      <c r="A689" s="1"/>
      <c r="B689" s="1"/>
      <c r="C689" s="245"/>
    </row>
    <row r="690" spans="1:3" ht="15.75" customHeight="1" x14ac:dyDescent="0.2">
      <c r="A690" s="1"/>
      <c r="B690" s="1"/>
      <c r="C690" s="245"/>
    </row>
    <row r="691" spans="1:3" ht="15.75" customHeight="1" x14ac:dyDescent="0.2">
      <c r="A691" s="1"/>
      <c r="B691" s="1"/>
      <c r="C691" s="245"/>
    </row>
    <row r="692" spans="1:3" ht="15.75" customHeight="1" x14ac:dyDescent="0.2">
      <c r="A692" s="1"/>
      <c r="B692" s="1"/>
      <c r="C692" s="245"/>
    </row>
    <row r="693" spans="1:3" ht="15.75" customHeight="1" x14ac:dyDescent="0.2">
      <c r="A693" s="1"/>
      <c r="B693" s="1"/>
      <c r="C693" s="245"/>
    </row>
    <row r="694" spans="1:3" ht="15.75" customHeight="1" x14ac:dyDescent="0.2">
      <c r="A694" s="1"/>
      <c r="B694" s="1"/>
      <c r="C694" s="245"/>
    </row>
    <row r="695" spans="1:3" ht="15.75" customHeight="1" x14ac:dyDescent="0.2">
      <c r="A695" s="1"/>
      <c r="B695" s="1"/>
      <c r="C695" s="245"/>
    </row>
    <row r="696" spans="1:3" ht="15.75" customHeight="1" x14ac:dyDescent="0.2">
      <c r="A696" s="1"/>
      <c r="B696" s="1"/>
      <c r="C696" s="245"/>
    </row>
    <row r="697" spans="1:3" ht="15.75" customHeight="1" x14ac:dyDescent="0.2">
      <c r="A697" s="1"/>
      <c r="B697" s="1"/>
      <c r="C697" s="245"/>
    </row>
    <row r="698" spans="1:3" ht="15.75" customHeight="1" x14ac:dyDescent="0.2">
      <c r="A698" s="1"/>
      <c r="B698" s="1"/>
      <c r="C698" s="245"/>
    </row>
    <row r="699" spans="1:3" ht="15.75" customHeight="1" x14ac:dyDescent="0.2">
      <c r="A699" s="1"/>
      <c r="B699" s="1"/>
      <c r="C699" s="245"/>
    </row>
    <row r="700" spans="1:3" ht="15.75" customHeight="1" x14ac:dyDescent="0.2">
      <c r="A700" s="1"/>
      <c r="B700" s="1"/>
      <c r="C700" s="245"/>
    </row>
    <row r="701" spans="1:3" ht="15.75" customHeight="1" x14ac:dyDescent="0.2">
      <c r="A701" s="1"/>
      <c r="B701" s="1"/>
      <c r="C701" s="245"/>
    </row>
    <row r="702" spans="1:3" ht="15.75" customHeight="1" x14ac:dyDescent="0.2">
      <c r="A702" s="1"/>
      <c r="B702" s="1"/>
      <c r="C702" s="245"/>
    </row>
    <row r="703" spans="1:3" ht="15.75" customHeight="1" x14ac:dyDescent="0.2">
      <c r="A703" s="1"/>
      <c r="B703" s="1"/>
      <c r="C703" s="245"/>
    </row>
    <row r="704" spans="1:3" ht="15.75" customHeight="1" x14ac:dyDescent="0.2">
      <c r="A704" s="1"/>
      <c r="B704" s="1"/>
      <c r="C704" s="245"/>
    </row>
    <row r="705" spans="1:3" ht="15.75" customHeight="1" x14ac:dyDescent="0.2">
      <c r="A705" s="1"/>
      <c r="B705" s="1"/>
      <c r="C705" s="245"/>
    </row>
    <row r="706" spans="1:3" ht="15.75" customHeight="1" x14ac:dyDescent="0.2">
      <c r="A706" s="1"/>
      <c r="B706" s="1"/>
      <c r="C706" s="245"/>
    </row>
    <row r="707" spans="1:3" ht="15.75" customHeight="1" x14ac:dyDescent="0.2">
      <c r="A707" s="1"/>
      <c r="B707" s="1"/>
      <c r="C707" s="245"/>
    </row>
    <row r="708" spans="1:3" ht="15.75" customHeight="1" x14ac:dyDescent="0.2">
      <c r="A708" s="1"/>
      <c r="B708" s="1"/>
      <c r="C708" s="245"/>
    </row>
    <row r="709" spans="1:3" ht="15.75" customHeight="1" x14ac:dyDescent="0.2">
      <c r="A709" s="1"/>
      <c r="B709" s="1"/>
      <c r="C709" s="245"/>
    </row>
    <row r="710" spans="1:3" ht="15.75" customHeight="1" x14ac:dyDescent="0.2">
      <c r="A710" s="1"/>
      <c r="B710" s="1"/>
      <c r="C710" s="245"/>
    </row>
    <row r="711" spans="1:3" ht="15.75" customHeight="1" x14ac:dyDescent="0.2">
      <c r="A711" s="1"/>
      <c r="B711" s="1"/>
      <c r="C711" s="245"/>
    </row>
    <row r="712" spans="1:3" ht="15.75" customHeight="1" x14ac:dyDescent="0.2">
      <c r="A712" s="1"/>
      <c r="B712" s="1"/>
      <c r="C712" s="245"/>
    </row>
    <row r="713" spans="1:3" ht="15.75" customHeight="1" x14ac:dyDescent="0.2">
      <c r="A713" s="1"/>
      <c r="B713" s="1"/>
      <c r="C713" s="245"/>
    </row>
    <row r="714" spans="1:3" ht="15.75" customHeight="1" x14ac:dyDescent="0.2">
      <c r="A714" s="1"/>
      <c r="B714" s="1"/>
      <c r="C714" s="245"/>
    </row>
    <row r="715" spans="1:3" ht="15.75" customHeight="1" x14ac:dyDescent="0.2">
      <c r="A715" s="1"/>
      <c r="B715" s="1"/>
      <c r="C715" s="245"/>
    </row>
    <row r="716" spans="1:3" ht="15.75" customHeight="1" x14ac:dyDescent="0.2">
      <c r="A716" s="1"/>
      <c r="B716" s="1"/>
      <c r="C716" s="245"/>
    </row>
    <row r="717" spans="1:3" ht="15.75" customHeight="1" x14ac:dyDescent="0.2">
      <c r="A717" s="1"/>
      <c r="B717" s="1"/>
      <c r="C717" s="245"/>
    </row>
    <row r="718" spans="1:3" ht="15.75" customHeight="1" x14ac:dyDescent="0.2">
      <c r="A718" s="1"/>
      <c r="B718" s="1"/>
      <c r="C718" s="245"/>
    </row>
    <row r="719" spans="1:3" ht="15.75" customHeight="1" x14ac:dyDescent="0.2">
      <c r="A719" s="1"/>
      <c r="B719" s="1"/>
      <c r="C719" s="245"/>
    </row>
    <row r="720" spans="1:3" ht="15.75" customHeight="1" x14ac:dyDescent="0.2">
      <c r="A720" s="1"/>
      <c r="B720" s="1"/>
      <c r="C720" s="245"/>
    </row>
    <row r="721" spans="1:3" ht="15.75" customHeight="1" x14ac:dyDescent="0.2">
      <c r="A721" s="1"/>
      <c r="B721" s="1"/>
      <c r="C721" s="245"/>
    </row>
    <row r="722" spans="1:3" ht="15.75" customHeight="1" x14ac:dyDescent="0.2">
      <c r="A722" s="1"/>
      <c r="B722" s="1"/>
      <c r="C722" s="245"/>
    </row>
    <row r="723" spans="1:3" ht="15.75" customHeight="1" x14ac:dyDescent="0.2">
      <c r="A723" s="1"/>
      <c r="B723" s="1"/>
      <c r="C723" s="245"/>
    </row>
    <row r="724" spans="1:3" ht="15.75" customHeight="1" x14ac:dyDescent="0.2">
      <c r="A724" s="1"/>
      <c r="B724" s="1"/>
      <c r="C724" s="245"/>
    </row>
    <row r="725" spans="1:3" ht="15.75" customHeight="1" x14ac:dyDescent="0.2">
      <c r="A725" s="1"/>
      <c r="B725" s="1"/>
      <c r="C725" s="245"/>
    </row>
    <row r="726" spans="1:3" ht="15.75" customHeight="1" x14ac:dyDescent="0.2">
      <c r="A726" s="1"/>
      <c r="B726" s="1"/>
      <c r="C726" s="245"/>
    </row>
    <row r="727" spans="1:3" ht="15.75" customHeight="1" x14ac:dyDescent="0.2">
      <c r="A727" s="1"/>
      <c r="B727" s="1"/>
      <c r="C727" s="245"/>
    </row>
    <row r="728" spans="1:3" ht="15.75" customHeight="1" x14ac:dyDescent="0.2">
      <c r="A728" s="1"/>
      <c r="B728" s="1"/>
      <c r="C728" s="245"/>
    </row>
    <row r="729" spans="1:3" ht="15.75" customHeight="1" x14ac:dyDescent="0.2">
      <c r="A729" s="1"/>
      <c r="B729" s="1"/>
      <c r="C729" s="245"/>
    </row>
    <row r="730" spans="1:3" ht="15.75" customHeight="1" x14ac:dyDescent="0.2">
      <c r="A730" s="1"/>
      <c r="B730" s="1"/>
      <c r="C730" s="245"/>
    </row>
    <row r="731" spans="1:3" ht="15.75" customHeight="1" x14ac:dyDescent="0.2">
      <c r="A731" s="1"/>
      <c r="B731" s="1"/>
      <c r="C731" s="245"/>
    </row>
    <row r="732" spans="1:3" ht="15.75" customHeight="1" x14ac:dyDescent="0.2">
      <c r="A732" s="1"/>
      <c r="B732" s="1"/>
      <c r="C732" s="245"/>
    </row>
    <row r="733" spans="1:3" ht="15.75" customHeight="1" x14ac:dyDescent="0.2">
      <c r="A733" s="1"/>
      <c r="B733" s="1"/>
      <c r="C733" s="245"/>
    </row>
    <row r="734" spans="1:3" ht="15.75" customHeight="1" x14ac:dyDescent="0.2">
      <c r="A734" s="1"/>
      <c r="B734" s="1"/>
      <c r="C734" s="245"/>
    </row>
    <row r="735" spans="1:3" ht="15.75" customHeight="1" x14ac:dyDescent="0.2">
      <c r="A735" s="1"/>
      <c r="B735" s="1"/>
      <c r="C735" s="245"/>
    </row>
    <row r="736" spans="1:3" ht="15.75" customHeight="1" x14ac:dyDescent="0.2">
      <c r="A736" s="1"/>
      <c r="B736" s="1"/>
      <c r="C736" s="245"/>
    </row>
    <row r="737" spans="1:3" ht="15.75" customHeight="1" x14ac:dyDescent="0.2">
      <c r="A737" s="1"/>
      <c r="B737" s="1"/>
      <c r="C737" s="245"/>
    </row>
    <row r="738" spans="1:3" ht="15.75" customHeight="1" x14ac:dyDescent="0.2">
      <c r="A738" s="1"/>
      <c r="B738" s="1"/>
      <c r="C738" s="245"/>
    </row>
    <row r="739" spans="1:3" ht="15.75" customHeight="1" x14ac:dyDescent="0.2">
      <c r="A739" s="1"/>
      <c r="B739" s="1"/>
      <c r="C739" s="245"/>
    </row>
    <row r="740" spans="1:3" ht="15.75" customHeight="1" x14ac:dyDescent="0.2">
      <c r="A740" s="1"/>
      <c r="B740" s="1"/>
      <c r="C740" s="245"/>
    </row>
    <row r="741" spans="1:3" ht="15.75" customHeight="1" x14ac:dyDescent="0.2">
      <c r="A741" s="1"/>
      <c r="B741" s="1"/>
      <c r="C741" s="245"/>
    </row>
    <row r="742" spans="1:3" ht="15.75" customHeight="1" x14ac:dyDescent="0.2">
      <c r="A742" s="1"/>
      <c r="B742" s="1"/>
      <c r="C742" s="245"/>
    </row>
    <row r="743" spans="1:3" ht="15.75" customHeight="1" x14ac:dyDescent="0.2">
      <c r="A743" s="1"/>
      <c r="B743" s="1"/>
      <c r="C743" s="245"/>
    </row>
    <row r="744" spans="1:3" ht="15.75" customHeight="1" x14ac:dyDescent="0.2">
      <c r="A744" s="1"/>
      <c r="B744" s="1"/>
      <c r="C744" s="245"/>
    </row>
    <row r="745" spans="1:3" ht="15.75" customHeight="1" x14ac:dyDescent="0.2">
      <c r="A745" s="1"/>
      <c r="B745" s="1"/>
      <c r="C745" s="245"/>
    </row>
    <row r="746" spans="1:3" ht="15.75" customHeight="1" x14ac:dyDescent="0.2">
      <c r="A746" s="1"/>
      <c r="B746" s="1"/>
      <c r="C746" s="245"/>
    </row>
    <row r="747" spans="1:3" ht="15.75" customHeight="1" x14ac:dyDescent="0.2">
      <c r="A747" s="1"/>
      <c r="B747" s="1"/>
      <c r="C747" s="245"/>
    </row>
    <row r="748" spans="1:3" ht="15.75" customHeight="1" x14ac:dyDescent="0.2">
      <c r="A748" s="1"/>
      <c r="B748" s="1"/>
      <c r="C748" s="245"/>
    </row>
    <row r="749" spans="1:3" ht="15.75" customHeight="1" x14ac:dyDescent="0.2">
      <c r="A749" s="1"/>
      <c r="B749" s="1"/>
      <c r="C749" s="245"/>
    </row>
    <row r="750" spans="1:3" ht="15.75" customHeight="1" x14ac:dyDescent="0.2">
      <c r="A750" s="1"/>
      <c r="B750" s="1"/>
      <c r="C750" s="245"/>
    </row>
    <row r="751" spans="1:3" ht="15.75" customHeight="1" x14ac:dyDescent="0.2">
      <c r="A751" s="1"/>
      <c r="B751" s="1"/>
      <c r="C751" s="245"/>
    </row>
    <row r="752" spans="1:3" ht="15.75" customHeight="1" x14ac:dyDescent="0.2">
      <c r="A752" s="1"/>
      <c r="B752" s="1"/>
      <c r="C752" s="245"/>
    </row>
    <row r="753" spans="1:3" ht="15.75" customHeight="1" x14ac:dyDescent="0.2">
      <c r="A753" s="1"/>
      <c r="B753" s="1"/>
      <c r="C753" s="245"/>
    </row>
    <row r="754" spans="1:3" ht="15.75" customHeight="1" x14ac:dyDescent="0.2">
      <c r="A754" s="1"/>
      <c r="B754" s="1"/>
      <c r="C754" s="245"/>
    </row>
    <row r="755" spans="1:3" ht="15.75" customHeight="1" x14ac:dyDescent="0.2">
      <c r="A755" s="1"/>
      <c r="B755" s="1"/>
      <c r="C755" s="245"/>
    </row>
    <row r="756" spans="1:3" ht="15.75" customHeight="1" x14ac:dyDescent="0.2">
      <c r="A756" s="1"/>
      <c r="B756" s="1"/>
      <c r="C756" s="245"/>
    </row>
    <row r="757" spans="1:3" ht="15.75" customHeight="1" x14ac:dyDescent="0.2">
      <c r="A757" s="1"/>
      <c r="B757" s="1"/>
      <c r="C757" s="245"/>
    </row>
    <row r="758" spans="1:3" ht="15.75" customHeight="1" x14ac:dyDescent="0.2">
      <c r="A758" s="1"/>
      <c r="B758" s="1"/>
      <c r="C758" s="245"/>
    </row>
    <row r="759" spans="1:3" ht="15.75" customHeight="1" x14ac:dyDescent="0.2">
      <c r="A759" s="1"/>
      <c r="B759" s="1"/>
      <c r="C759" s="245"/>
    </row>
    <row r="760" spans="1:3" ht="15.75" customHeight="1" x14ac:dyDescent="0.2">
      <c r="A760" s="1"/>
      <c r="B760" s="1"/>
      <c r="C760" s="245"/>
    </row>
    <row r="761" spans="1:3" ht="15.75" customHeight="1" x14ac:dyDescent="0.2">
      <c r="A761" s="1"/>
      <c r="B761" s="1"/>
      <c r="C761" s="245"/>
    </row>
    <row r="762" spans="1:3" ht="15.75" customHeight="1" x14ac:dyDescent="0.2">
      <c r="A762" s="1"/>
      <c r="B762" s="1"/>
      <c r="C762" s="245"/>
    </row>
    <row r="763" spans="1:3" ht="15.75" customHeight="1" x14ac:dyDescent="0.2">
      <c r="A763" s="1"/>
      <c r="B763" s="1"/>
      <c r="C763" s="245"/>
    </row>
    <row r="764" spans="1:3" ht="15.75" customHeight="1" x14ac:dyDescent="0.2">
      <c r="A764" s="1"/>
      <c r="B764" s="1"/>
      <c r="C764" s="245"/>
    </row>
    <row r="765" spans="1:3" ht="15.75" customHeight="1" x14ac:dyDescent="0.2">
      <c r="A765" s="1"/>
      <c r="B765" s="1"/>
      <c r="C765" s="245"/>
    </row>
    <row r="766" spans="1:3" ht="15.75" customHeight="1" x14ac:dyDescent="0.2">
      <c r="A766" s="1"/>
      <c r="B766" s="1"/>
      <c r="C766" s="245"/>
    </row>
    <row r="767" spans="1:3" ht="15.75" customHeight="1" x14ac:dyDescent="0.2">
      <c r="A767" s="1"/>
      <c r="B767" s="1"/>
      <c r="C767" s="245"/>
    </row>
    <row r="768" spans="1:3" ht="15.75" customHeight="1" x14ac:dyDescent="0.2">
      <c r="A768" s="1"/>
      <c r="B768" s="1"/>
      <c r="C768" s="245"/>
    </row>
    <row r="769" spans="1:3" ht="15.75" customHeight="1" x14ac:dyDescent="0.2">
      <c r="A769" s="1"/>
      <c r="B769" s="1"/>
      <c r="C769" s="245"/>
    </row>
    <row r="770" spans="1:3" ht="15.75" customHeight="1" x14ac:dyDescent="0.2">
      <c r="A770" s="1"/>
      <c r="B770" s="1"/>
      <c r="C770" s="245"/>
    </row>
    <row r="771" spans="1:3" ht="15.75" customHeight="1" x14ac:dyDescent="0.2">
      <c r="A771" s="1"/>
      <c r="B771" s="1"/>
      <c r="C771" s="245"/>
    </row>
    <row r="772" spans="1:3" ht="15.75" customHeight="1" x14ac:dyDescent="0.2">
      <c r="A772" s="1"/>
      <c r="B772" s="1"/>
      <c r="C772" s="245"/>
    </row>
    <row r="773" spans="1:3" ht="15.75" customHeight="1" x14ac:dyDescent="0.2">
      <c r="A773" s="1"/>
      <c r="B773" s="1"/>
      <c r="C773" s="245"/>
    </row>
    <row r="774" spans="1:3" ht="15.75" customHeight="1" x14ac:dyDescent="0.2">
      <c r="A774" s="1"/>
      <c r="B774" s="1"/>
      <c r="C774" s="245"/>
    </row>
    <row r="775" spans="1:3" ht="15.75" customHeight="1" x14ac:dyDescent="0.2">
      <c r="A775" s="1"/>
      <c r="B775" s="1"/>
      <c r="C775" s="245"/>
    </row>
    <row r="776" spans="1:3" ht="15.75" customHeight="1" x14ac:dyDescent="0.2">
      <c r="A776" s="1"/>
      <c r="B776" s="1"/>
      <c r="C776" s="245"/>
    </row>
    <row r="777" spans="1:3" ht="15.75" customHeight="1" x14ac:dyDescent="0.2">
      <c r="A777" s="1"/>
      <c r="B777" s="1"/>
      <c r="C777" s="245"/>
    </row>
    <row r="778" spans="1:3" ht="15.75" customHeight="1" x14ac:dyDescent="0.2">
      <c r="A778" s="1"/>
      <c r="B778" s="1"/>
      <c r="C778" s="245"/>
    </row>
    <row r="779" spans="1:3" ht="15.75" customHeight="1" x14ac:dyDescent="0.2">
      <c r="A779" s="1"/>
      <c r="B779" s="1"/>
      <c r="C779" s="245"/>
    </row>
    <row r="780" spans="1:3" ht="15.75" customHeight="1" x14ac:dyDescent="0.2">
      <c r="A780" s="1"/>
      <c r="B780" s="1"/>
      <c r="C780" s="245"/>
    </row>
    <row r="781" spans="1:3" ht="15.75" customHeight="1" x14ac:dyDescent="0.2">
      <c r="A781" s="1"/>
      <c r="B781" s="1"/>
      <c r="C781" s="245"/>
    </row>
    <row r="782" spans="1:3" ht="15.75" customHeight="1" x14ac:dyDescent="0.2">
      <c r="A782" s="1"/>
      <c r="B782" s="1"/>
      <c r="C782" s="245"/>
    </row>
    <row r="783" spans="1:3" ht="15.75" customHeight="1" x14ac:dyDescent="0.2">
      <c r="A783" s="1"/>
      <c r="B783" s="1"/>
      <c r="C783" s="245"/>
    </row>
    <row r="784" spans="1:3" ht="15.75" customHeight="1" x14ac:dyDescent="0.2">
      <c r="A784" s="1"/>
      <c r="B784" s="1"/>
      <c r="C784" s="245"/>
    </row>
    <row r="785" spans="1:3" ht="15.75" customHeight="1" x14ac:dyDescent="0.2">
      <c r="A785" s="1"/>
      <c r="B785" s="1"/>
      <c r="C785" s="245"/>
    </row>
    <row r="786" spans="1:3" ht="15.75" customHeight="1" x14ac:dyDescent="0.2">
      <c r="A786" s="1"/>
      <c r="B786" s="1"/>
      <c r="C786" s="245"/>
    </row>
    <row r="787" spans="1:3" ht="15.75" customHeight="1" x14ac:dyDescent="0.2">
      <c r="A787" s="1"/>
      <c r="B787" s="1"/>
      <c r="C787" s="245"/>
    </row>
    <row r="788" spans="1:3" ht="15.75" customHeight="1" x14ac:dyDescent="0.2">
      <c r="A788" s="1"/>
      <c r="B788" s="1"/>
      <c r="C788" s="245"/>
    </row>
    <row r="789" spans="1:3" ht="15.75" customHeight="1" x14ac:dyDescent="0.2">
      <c r="A789" s="1"/>
      <c r="B789" s="1"/>
      <c r="C789" s="245"/>
    </row>
    <row r="790" spans="1:3" ht="15.75" customHeight="1" x14ac:dyDescent="0.2">
      <c r="A790" s="1"/>
      <c r="B790" s="1"/>
      <c r="C790" s="245"/>
    </row>
    <row r="791" spans="1:3" ht="15.75" customHeight="1" x14ac:dyDescent="0.2">
      <c r="A791" s="1"/>
      <c r="B791" s="1"/>
      <c r="C791" s="245"/>
    </row>
    <row r="792" spans="1:3" ht="15.75" customHeight="1" x14ac:dyDescent="0.2">
      <c r="A792" s="1"/>
      <c r="B792" s="1"/>
      <c r="C792" s="245"/>
    </row>
    <row r="793" spans="1:3" ht="15.75" customHeight="1" x14ac:dyDescent="0.2">
      <c r="A793" s="1"/>
      <c r="B793" s="1"/>
      <c r="C793" s="245"/>
    </row>
    <row r="794" spans="1:3" ht="15.75" customHeight="1" x14ac:dyDescent="0.2">
      <c r="A794" s="1"/>
      <c r="B794" s="1"/>
      <c r="C794" s="245"/>
    </row>
    <row r="795" spans="1:3" ht="15.75" customHeight="1" x14ac:dyDescent="0.2">
      <c r="A795" s="1"/>
      <c r="B795" s="1"/>
      <c r="C795" s="245"/>
    </row>
    <row r="796" spans="1:3" ht="15.75" customHeight="1" x14ac:dyDescent="0.2">
      <c r="A796" s="1"/>
      <c r="B796" s="1"/>
      <c r="C796" s="245"/>
    </row>
    <row r="797" spans="1:3" ht="15.75" customHeight="1" x14ac:dyDescent="0.2">
      <c r="A797" s="1"/>
      <c r="B797" s="1"/>
      <c r="C797" s="245"/>
    </row>
    <row r="798" spans="1:3" ht="15.75" customHeight="1" x14ac:dyDescent="0.2">
      <c r="A798" s="1"/>
      <c r="B798" s="1"/>
      <c r="C798" s="245"/>
    </row>
    <row r="799" spans="1:3" ht="15.75" customHeight="1" x14ac:dyDescent="0.2">
      <c r="A799" s="1"/>
      <c r="B799" s="1"/>
      <c r="C799" s="245"/>
    </row>
    <row r="800" spans="1:3" ht="15.75" customHeight="1" x14ac:dyDescent="0.2">
      <c r="A800" s="1"/>
      <c r="B800" s="1"/>
      <c r="C800" s="245"/>
    </row>
    <row r="801" spans="1:3" ht="15.75" customHeight="1" x14ac:dyDescent="0.2">
      <c r="A801" s="1"/>
      <c r="B801" s="1"/>
      <c r="C801" s="245"/>
    </row>
    <row r="802" spans="1:3" ht="15.75" customHeight="1" x14ac:dyDescent="0.2">
      <c r="A802" s="1"/>
      <c r="B802" s="1"/>
      <c r="C802" s="245"/>
    </row>
    <row r="803" spans="1:3" ht="15.75" customHeight="1" x14ac:dyDescent="0.2">
      <c r="A803" s="1"/>
      <c r="B803" s="1"/>
      <c r="C803" s="245"/>
    </row>
    <row r="804" spans="1:3" ht="15.75" customHeight="1" x14ac:dyDescent="0.2">
      <c r="A804" s="1"/>
      <c r="B804" s="1"/>
      <c r="C804" s="245"/>
    </row>
    <row r="805" spans="1:3" ht="15.75" customHeight="1" x14ac:dyDescent="0.2">
      <c r="A805" s="1"/>
      <c r="B805" s="1"/>
      <c r="C805" s="245"/>
    </row>
    <row r="806" spans="1:3" ht="15.75" customHeight="1" x14ac:dyDescent="0.2">
      <c r="A806" s="1"/>
      <c r="B806" s="1"/>
      <c r="C806" s="245"/>
    </row>
    <row r="807" spans="1:3" ht="15.75" customHeight="1" x14ac:dyDescent="0.2">
      <c r="A807" s="1"/>
      <c r="B807" s="1"/>
      <c r="C807" s="245"/>
    </row>
    <row r="808" spans="1:3" ht="15.75" customHeight="1" x14ac:dyDescent="0.2">
      <c r="A808" s="1"/>
      <c r="B808" s="1"/>
      <c r="C808" s="245"/>
    </row>
    <row r="809" spans="1:3" ht="15.75" customHeight="1" x14ac:dyDescent="0.2">
      <c r="A809" s="1"/>
      <c r="B809" s="1"/>
      <c r="C809" s="245"/>
    </row>
    <row r="810" spans="1:3" ht="15.75" customHeight="1" x14ac:dyDescent="0.2">
      <c r="A810" s="1"/>
      <c r="B810" s="1"/>
      <c r="C810" s="245"/>
    </row>
    <row r="811" spans="1:3" ht="15.75" customHeight="1" x14ac:dyDescent="0.2">
      <c r="A811" s="1"/>
      <c r="B811" s="1"/>
      <c r="C811" s="245"/>
    </row>
    <row r="812" spans="1:3" ht="15.75" customHeight="1" x14ac:dyDescent="0.2">
      <c r="A812" s="1"/>
      <c r="B812" s="1"/>
      <c r="C812" s="245"/>
    </row>
    <row r="813" spans="1:3" ht="15.75" customHeight="1" x14ac:dyDescent="0.2">
      <c r="A813" s="1"/>
      <c r="B813" s="1"/>
      <c r="C813" s="245"/>
    </row>
    <row r="814" spans="1:3" ht="15.75" customHeight="1" x14ac:dyDescent="0.2">
      <c r="A814" s="1"/>
      <c r="B814" s="1"/>
      <c r="C814" s="245"/>
    </row>
    <row r="815" spans="1:3" ht="15.75" customHeight="1" x14ac:dyDescent="0.2">
      <c r="A815" s="1"/>
      <c r="B815" s="1"/>
      <c r="C815" s="245"/>
    </row>
    <row r="816" spans="1:3" ht="15.75" customHeight="1" x14ac:dyDescent="0.2">
      <c r="A816" s="1"/>
      <c r="B816" s="1"/>
      <c r="C816" s="245"/>
    </row>
    <row r="817" spans="1:3" ht="15.75" customHeight="1" x14ac:dyDescent="0.2">
      <c r="A817" s="1"/>
      <c r="B817" s="1"/>
      <c r="C817" s="245"/>
    </row>
    <row r="818" spans="1:3" ht="15.75" customHeight="1" x14ac:dyDescent="0.2">
      <c r="A818" s="1"/>
      <c r="B818" s="1"/>
      <c r="C818" s="245"/>
    </row>
    <row r="819" spans="1:3" ht="15.75" customHeight="1" x14ac:dyDescent="0.2">
      <c r="A819" s="1"/>
      <c r="B819" s="1"/>
      <c r="C819" s="245"/>
    </row>
    <row r="820" spans="1:3" ht="15.75" customHeight="1" x14ac:dyDescent="0.2">
      <c r="A820" s="1"/>
      <c r="B820" s="1"/>
      <c r="C820" s="245"/>
    </row>
    <row r="821" spans="1:3" ht="15.75" customHeight="1" x14ac:dyDescent="0.2">
      <c r="A821" s="1"/>
      <c r="B821" s="1"/>
      <c r="C821" s="245"/>
    </row>
    <row r="822" spans="1:3" ht="15.75" customHeight="1" x14ac:dyDescent="0.2">
      <c r="A822" s="1"/>
      <c r="B822" s="1"/>
      <c r="C822" s="245"/>
    </row>
    <row r="823" spans="1:3" ht="15.75" customHeight="1" x14ac:dyDescent="0.2">
      <c r="A823" s="1"/>
      <c r="B823" s="1"/>
      <c r="C823" s="245"/>
    </row>
    <row r="824" spans="1:3" ht="15.75" customHeight="1" x14ac:dyDescent="0.2">
      <c r="A824" s="1"/>
      <c r="B824" s="1"/>
      <c r="C824" s="245"/>
    </row>
    <row r="825" spans="1:3" ht="15.75" customHeight="1" x14ac:dyDescent="0.2">
      <c r="A825" s="1"/>
      <c r="B825" s="1"/>
      <c r="C825" s="245"/>
    </row>
    <row r="826" spans="1:3" ht="15.75" customHeight="1" x14ac:dyDescent="0.2">
      <c r="A826" s="1"/>
      <c r="B826" s="1"/>
      <c r="C826" s="245"/>
    </row>
    <row r="827" spans="1:3" ht="15.75" customHeight="1" x14ac:dyDescent="0.2">
      <c r="A827" s="1"/>
      <c r="B827" s="1"/>
      <c r="C827" s="245"/>
    </row>
    <row r="828" spans="1:3" ht="15.75" customHeight="1" x14ac:dyDescent="0.2">
      <c r="A828" s="1"/>
      <c r="B828" s="1"/>
      <c r="C828" s="245"/>
    </row>
    <row r="829" spans="1:3" ht="15.75" customHeight="1" x14ac:dyDescent="0.2">
      <c r="A829" s="1"/>
      <c r="B829" s="1"/>
      <c r="C829" s="245"/>
    </row>
    <row r="830" spans="1:3" ht="15.75" customHeight="1" x14ac:dyDescent="0.2">
      <c r="A830" s="1"/>
      <c r="B830" s="1"/>
      <c r="C830" s="245"/>
    </row>
    <row r="831" spans="1:3" ht="15.75" customHeight="1" x14ac:dyDescent="0.2">
      <c r="A831" s="1"/>
      <c r="B831" s="1"/>
      <c r="C831" s="245"/>
    </row>
    <row r="832" spans="1:3" ht="15.75" customHeight="1" x14ac:dyDescent="0.2">
      <c r="A832" s="1"/>
      <c r="B832" s="1"/>
      <c r="C832" s="245"/>
    </row>
    <row r="833" spans="1:3" ht="15.75" customHeight="1" x14ac:dyDescent="0.2">
      <c r="A833" s="1"/>
      <c r="B833" s="1"/>
      <c r="C833" s="245"/>
    </row>
    <row r="834" spans="1:3" ht="15.75" customHeight="1" x14ac:dyDescent="0.2">
      <c r="A834" s="1"/>
      <c r="B834" s="1"/>
      <c r="C834" s="245"/>
    </row>
    <row r="835" spans="1:3" ht="15.75" customHeight="1" x14ac:dyDescent="0.2">
      <c r="A835" s="1"/>
      <c r="B835" s="1"/>
      <c r="C835" s="245"/>
    </row>
    <row r="836" spans="1:3" ht="15.75" customHeight="1" x14ac:dyDescent="0.2">
      <c r="A836" s="1"/>
      <c r="B836" s="1"/>
      <c r="C836" s="245"/>
    </row>
    <row r="837" spans="1:3" ht="15.75" customHeight="1" x14ac:dyDescent="0.2">
      <c r="A837" s="1"/>
      <c r="B837" s="1"/>
      <c r="C837" s="245"/>
    </row>
    <row r="838" spans="1:3" ht="15.75" customHeight="1" x14ac:dyDescent="0.2">
      <c r="A838" s="1"/>
      <c r="B838" s="1"/>
      <c r="C838" s="245"/>
    </row>
    <row r="839" spans="1:3" ht="15.75" customHeight="1" x14ac:dyDescent="0.2">
      <c r="A839" s="1"/>
      <c r="B839" s="1"/>
      <c r="C839" s="245"/>
    </row>
    <row r="840" spans="1:3" ht="15.75" customHeight="1" x14ac:dyDescent="0.2">
      <c r="A840" s="1"/>
      <c r="B840" s="1"/>
      <c r="C840" s="245"/>
    </row>
    <row r="841" spans="1:3" ht="15.75" customHeight="1" x14ac:dyDescent="0.2">
      <c r="A841" s="1"/>
      <c r="B841" s="1"/>
      <c r="C841" s="245"/>
    </row>
    <row r="842" spans="1:3" ht="15.75" customHeight="1" x14ac:dyDescent="0.2">
      <c r="A842" s="1"/>
      <c r="B842" s="1"/>
      <c r="C842" s="245"/>
    </row>
    <row r="843" spans="1:3" ht="15.75" customHeight="1" x14ac:dyDescent="0.2">
      <c r="A843" s="1"/>
      <c r="B843" s="1"/>
      <c r="C843" s="245"/>
    </row>
    <row r="844" spans="1:3" ht="15.75" customHeight="1" x14ac:dyDescent="0.2">
      <c r="A844" s="1"/>
      <c r="B844" s="1"/>
      <c r="C844" s="245"/>
    </row>
    <row r="845" spans="1:3" ht="15.75" customHeight="1" x14ac:dyDescent="0.2">
      <c r="A845" s="1"/>
      <c r="B845" s="1"/>
      <c r="C845" s="245"/>
    </row>
    <row r="846" spans="1:3" ht="15.75" customHeight="1" x14ac:dyDescent="0.2">
      <c r="A846" s="1"/>
      <c r="B846" s="1"/>
      <c r="C846" s="245"/>
    </row>
    <row r="847" spans="1:3" ht="15.75" customHeight="1" x14ac:dyDescent="0.2">
      <c r="A847" s="1"/>
      <c r="B847" s="1"/>
      <c r="C847" s="245"/>
    </row>
    <row r="848" spans="1:3" ht="15.75" customHeight="1" x14ac:dyDescent="0.2">
      <c r="A848" s="1"/>
      <c r="B848" s="1"/>
      <c r="C848" s="245"/>
    </row>
    <row r="849" spans="1:3" ht="15.75" customHeight="1" x14ac:dyDescent="0.2">
      <c r="A849" s="1"/>
      <c r="B849" s="1"/>
      <c r="C849" s="245"/>
    </row>
    <row r="850" spans="1:3" ht="15.75" customHeight="1" x14ac:dyDescent="0.2">
      <c r="A850" s="1"/>
      <c r="B850" s="1"/>
      <c r="C850" s="245"/>
    </row>
    <row r="851" spans="1:3" ht="15.75" customHeight="1" x14ac:dyDescent="0.2">
      <c r="A851" s="1"/>
      <c r="B851" s="1"/>
      <c r="C851" s="245"/>
    </row>
    <row r="852" spans="1:3" ht="15.75" customHeight="1" x14ac:dyDescent="0.2">
      <c r="A852" s="1"/>
      <c r="B852" s="1"/>
      <c r="C852" s="245"/>
    </row>
    <row r="853" spans="1:3" ht="15.75" customHeight="1" x14ac:dyDescent="0.2">
      <c r="A853" s="1"/>
      <c r="B853" s="1"/>
      <c r="C853" s="245"/>
    </row>
    <row r="854" spans="1:3" ht="15.75" customHeight="1" x14ac:dyDescent="0.2">
      <c r="A854" s="1"/>
      <c r="B854" s="1"/>
      <c r="C854" s="245"/>
    </row>
    <row r="855" spans="1:3" ht="15.75" customHeight="1" x14ac:dyDescent="0.2">
      <c r="A855" s="1"/>
      <c r="B855" s="1"/>
      <c r="C855" s="245"/>
    </row>
    <row r="856" spans="1:3" ht="15.75" customHeight="1" x14ac:dyDescent="0.2">
      <c r="A856" s="1"/>
      <c r="B856" s="1"/>
      <c r="C856" s="245"/>
    </row>
    <row r="857" spans="1:3" ht="15.75" customHeight="1" x14ac:dyDescent="0.2">
      <c r="A857" s="1"/>
      <c r="B857" s="1"/>
      <c r="C857" s="245"/>
    </row>
    <row r="858" spans="1:3" ht="15.75" customHeight="1" x14ac:dyDescent="0.2">
      <c r="A858" s="1"/>
      <c r="B858" s="1"/>
      <c r="C858" s="245"/>
    </row>
    <row r="859" spans="1:3" ht="15.75" customHeight="1" x14ac:dyDescent="0.2">
      <c r="A859" s="1"/>
      <c r="B859" s="1"/>
      <c r="C859" s="245"/>
    </row>
    <row r="860" spans="1:3" ht="15.75" customHeight="1" x14ac:dyDescent="0.2">
      <c r="A860" s="1"/>
      <c r="B860" s="1"/>
      <c r="C860" s="245"/>
    </row>
    <row r="861" spans="1:3" ht="15.75" customHeight="1" x14ac:dyDescent="0.2">
      <c r="A861" s="1"/>
      <c r="B861" s="1"/>
      <c r="C861" s="245"/>
    </row>
    <row r="862" spans="1:3" ht="15.75" customHeight="1" x14ac:dyDescent="0.2">
      <c r="A862" s="1"/>
      <c r="B862" s="1"/>
      <c r="C862" s="245"/>
    </row>
    <row r="863" spans="1:3" ht="15.75" customHeight="1" x14ac:dyDescent="0.2">
      <c r="A863" s="1"/>
      <c r="B863" s="1"/>
      <c r="C863" s="245"/>
    </row>
    <row r="864" spans="1:3" ht="15.75" customHeight="1" x14ac:dyDescent="0.2">
      <c r="A864" s="1"/>
      <c r="B864" s="1"/>
      <c r="C864" s="245"/>
    </row>
    <row r="865" spans="1:3" ht="15.75" customHeight="1" x14ac:dyDescent="0.2">
      <c r="A865" s="1"/>
      <c r="B865" s="1"/>
      <c r="C865" s="245"/>
    </row>
    <row r="866" spans="1:3" ht="15.75" customHeight="1" x14ac:dyDescent="0.2">
      <c r="A866" s="1"/>
      <c r="B866" s="1"/>
      <c r="C866" s="245"/>
    </row>
    <row r="867" spans="1:3" ht="15.75" customHeight="1" x14ac:dyDescent="0.2">
      <c r="A867" s="1"/>
      <c r="B867" s="1"/>
      <c r="C867" s="245"/>
    </row>
    <row r="868" spans="1:3" ht="15.75" customHeight="1" x14ac:dyDescent="0.2">
      <c r="A868" s="1"/>
      <c r="B868" s="1"/>
      <c r="C868" s="245"/>
    </row>
    <row r="869" spans="1:3" ht="15.75" customHeight="1" x14ac:dyDescent="0.2">
      <c r="A869" s="1"/>
      <c r="B869" s="1"/>
      <c r="C869" s="245"/>
    </row>
    <row r="870" spans="1:3" ht="15.75" customHeight="1" x14ac:dyDescent="0.2">
      <c r="A870" s="1"/>
      <c r="B870" s="1"/>
      <c r="C870" s="245"/>
    </row>
    <row r="871" spans="1:3" ht="15.75" customHeight="1" x14ac:dyDescent="0.2">
      <c r="A871" s="1"/>
      <c r="B871" s="1"/>
      <c r="C871" s="245"/>
    </row>
    <row r="872" spans="1:3" ht="15.75" customHeight="1" x14ac:dyDescent="0.2">
      <c r="A872" s="1"/>
      <c r="B872" s="1"/>
      <c r="C872" s="245"/>
    </row>
    <row r="873" spans="1:3" ht="15.75" customHeight="1" x14ac:dyDescent="0.2">
      <c r="A873" s="1"/>
      <c r="B873" s="1"/>
      <c r="C873" s="245"/>
    </row>
    <row r="874" spans="1:3" ht="15.75" customHeight="1" x14ac:dyDescent="0.2">
      <c r="A874" s="1"/>
      <c r="B874" s="1"/>
      <c r="C874" s="245"/>
    </row>
    <row r="875" spans="1:3" ht="15.75" customHeight="1" x14ac:dyDescent="0.2">
      <c r="A875" s="1"/>
      <c r="B875" s="1"/>
      <c r="C875" s="245"/>
    </row>
    <row r="876" spans="1:3" ht="15.75" customHeight="1" x14ac:dyDescent="0.2">
      <c r="A876" s="1"/>
      <c r="B876" s="1"/>
      <c r="C876" s="245"/>
    </row>
    <row r="877" spans="1:3" ht="15.75" customHeight="1" x14ac:dyDescent="0.2">
      <c r="A877" s="1"/>
      <c r="B877" s="1"/>
      <c r="C877" s="245"/>
    </row>
    <row r="878" spans="1:3" ht="15.75" customHeight="1" x14ac:dyDescent="0.2">
      <c r="A878" s="1"/>
      <c r="B878" s="1"/>
      <c r="C878" s="245"/>
    </row>
    <row r="879" spans="1:3" ht="15.75" customHeight="1" x14ac:dyDescent="0.2">
      <c r="A879" s="1"/>
      <c r="B879" s="1"/>
      <c r="C879" s="245"/>
    </row>
    <row r="880" spans="1:3" ht="15.75" customHeight="1" x14ac:dyDescent="0.2">
      <c r="A880" s="1"/>
      <c r="B880" s="1"/>
      <c r="C880" s="245"/>
    </row>
    <row r="881" spans="1:3" ht="15.75" customHeight="1" x14ac:dyDescent="0.2">
      <c r="A881" s="1"/>
      <c r="B881" s="1"/>
      <c r="C881" s="245"/>
    </row>
    <row r="882" spans="1:3" ht="15.75" customHeight="1" x14ac:dyDescent="0.2">
      <c r="A882" s="1"/>
      <c r="B882" s="1"/>
      <c r="C882" s="245"/>
    </row>
    <row r="883" spans="1:3" ht="15.75" customHeight="1" x14ac:dyDescent="0.2">
      <c r="A883" s="1"/>
      <c r="B883" s="1"/>
      <c r="C883" s="245"/>
    </row>
    <row r="884" spans="1:3" ht="15.75" customHeight="1" x14ac:dyDescent="0.2">
      <c r="A884" s="1"/>
      <c r="B884" s="1"/>
      <c r="C884" s="245"/>
    </row>
    <row r="885" spans="1:3" ht="15.75" customHeight="1" x14ac:dyDescent="0.2">
      <c r="A885" s="1"/>
      <c r="B885" s="1"/>
      <c r="C885" s="245"/>
    </row>
    <row r="886" spans="1:3" ht="15.75" customHeight="1" x14ac:dyDescent="0.2">
      <c r="A886" s="1"/>
      <c r="B886" s="1"/>
      <c r="C886" s="245"/>
    </row>
    <row r="887" spans="1:3" ht="15.75" customHeight="1" x14ac:dyDescent="0.2">
      <c r="A887" s="1"/>
      <c r="B887" s="1"/>
      <c r="C887" s="245"/>
    </row>
    <row r="888" spans="1:3" ht="15.75" customHeight="1" x14ac:dyDescent="0.2">
      <c r="A888" s="1"/>
      <c r="B888" s="1"/>
      <c r="C888" s="245"/>
    </row>
    <row r="889" spans="1:3" ht="15.75" customHeight="1" x14ac:dyDescent="0.2">
      <c r="A889" s="1"/>
      <c r="B889" s="1"/>
      <c r="C889" s="245"/>
    </row>
    <row r="890" spans="1:3" ht="15.75" customHeight="1" x14ac:dyDescent="0.2">
      <c r="A890" s="1"/>
      <c r="B890" s="1"/>
      <c r="C890" s="245"/>
    </row>
    <row r="891" spans="1:3" ht="15.75" customHeight="1" x14ac:dyDescent="0.2">
      <c r="A891" s="1"/>
      <c r="B891" s="1"/>
      <c r="C891" s="245"/>
    </row>
    <row r="892" spans="1:3" ht="15.75" customHeight="1" x14ac:dyDescent="0.2">
      <c r="A892" s="1"/>
      <c r="B892" s="1"/>
      <c r="C892" s="245"/>
    </row>
    <row r="893" spans="1:3" ht="15.75" customHeight="1" x14ac:dyDescent="0.2">
      <c r="A893" s="1"/>
      <c r="B893" s="1"/>
      <c r="C893" s="245"/>
    </row>
    <row r="894" spans="1:3" ht="15.75" customHeight="1" x14ac:dyDescent="0.2">
      <c r="A894" s="1"/>
      <c r="B894" s="1"/>
      <c r="C894" s="245"/>
    </row>
    <row r="895" spans="1:3" ht="15.75" customHeight="1" x14ac:dyDescent="0.2">
      <c r="A895" s="1"/>
      <c r="B895" s="1"/>
      <c r="C895" s="245"/>
    </row>
    <row r="896" spans="1:3" ht="15.75" customHeight="1" x14ac:dyDescent="0.2">
      <c r="A896" s="1"/>
      <c r="B896" s="1"/>
      <c r="C896" s="245"/>
    </row>
    <row r="897" spans="1:3" ht="15.75" customHeight="1" x14ac:dyDescent="0.2">
      <c r="A897" s="1"/>
      <c r="B897" s="1"/>
      <c r="C897" s="245"/>
    </row>
    <row r="898" spans="1:3" ht="15.75" customHeight="1" x14ac:dyDescent="0.2">
      <c r="A898" s="1"/>
      <c r="B898" s="1"/>
      <c r="C898" s="245"/>
    </row>
    <row r="899" spans="1:3" ht="15.75" customHeight="1" x14ac:dyDescent="0.2">
      <c r="A899" s="1"/>
      <c r="B899" s="1"/>
      <c r="C899" s="245"/>
    </row>
    <row r="900" spans="1:3" ht="15.75" customHeight="1" x14ac:dyDescent="0.2">
      <c r="A900" s="1"/>
      <c r="B900" s="1"/>
      <c r="C900" s="245"/>
    </row>
    <row r="901" spans="1:3" ht="15.75" customHeight="1" x14ac:dyDescent="0.2">
      <c r="A901" s="1"/>
      <c r="B901" s="1"/>
      <c r="C901" s="245"/>
    </row>
    <row r="902" spans="1:3" ht="15.75" customHeight="1" x14ac:dyDescent="0.2">
      <c r="A902" s="1"/>
      <c r="B902" s="1"/>
      <c r="C902" s="245"/>
    </row>
    <row r="903" spans="1:3" ht="15.75" customHeight="1" x14ac:dyDescent="0.2">
      <c r="A903" s="1"/>
      <c r="B903" s="1"/>
      <c r="C903" s="245"/>
    </row>
    <row r="904" spans="1:3" ht="15.75" customHeight="1" x14ac:dyDescent="0.2">
      <c r="A904" s="1"/>
      <c r="B904" s="1"/>
      <c r="C904" s="245"/>
    </row>
    <row r="905" spans="1:3" ht="15.75" customHeight="1" x14ac:dyDescent="0.2">
      <c r="A905" s="1"/>
      <c r="B905" s="1"/>
      <c r="C905" s="245"/>
    </row>
    <row r="906" spans="1:3" ht="15.75" customHeight="1" x14ac:dyDescent="0.2">
      <c r="A906" s="1"/>
      <c r="B906" s="1"/>
      <c r="C906" s="245"/>
    </row>
    <row r="907" spans="1:3" ht="15.75" customHeight="1" x14ac:dyDescent="0.2">
      <c r="A907" s="1"/>
      <c r="B907" s="1"/>
      <c r="C907" s="245"/>
    </row>
    <row r="908" spans="1:3" ht="15.75" customHeight="1" x14ac:dyDescent="0.2">
      <c r="A908" s="1"/>
      <c r="B908" s="1"/>
      <c r="C908" s="245"/>
    </row>
    <row r="909" spans="1:3" ht="15.75" customHeight="1" x14ac:dyDescent="0.2">
      <c r="A909" s="1"/>
      <c r="B909" s="1"/>
      <c r="C909" s="245"/>
    </row>
    <row r="910" spans="1:3" ht="15.75" customHeight="1" x14ac:dyDescent="0.2">
      <c r="A910" s="1"/>
      <c r="B910" s="1"/>
      <c r="C910" s="245"/>
    </row>
    <row r="911" spans="1:3" ht="15.75" customHeight="1" x14ac:dyDescent="0.2">
      <c r="A911" s="1"/>
      <c r="B911" s="1"/>
      <c r="C911" s="245"/>
    </row>
    <row r="912" spans="1:3" ht="15.75" customHeight="1" x14ac:dyDescent="0.2">
      <c r="A912" s="1"/>
      <c r="B912" s="1"/>
      <c r="C912" s="245"/>
    </row>
    <row r="913" spans="1:3" ht="15.75" customHeight="1" x14ac:dyDescent="0.2">
      <c r="A913" s="1"/>
      <c r="B913" s="1"/>
      <c r="C913" s="245"/>
    </row>
    <row r="914" spans="1:3" ht="15.75" customHeight="1" x14ac:dyDescent="0.2">
      <c r="A914" s="1"/>
      <c r="B914" s="1"/>
      <c r="C914" s="245"/>
    </row>
    <row r="915" spans="1:3" ht="15.75" customHeight="1" x14ac:dyDescent="0.2">
      <c r="A915" s="1"/>
      <c r="B915" s="1"/>
      <c r="C915" s="245"/>
    </row>
    <row r="916" spans="1:3" ht="15.75" customHeight="1" x14ac:dyDescent="0.2">
      <c r="A916" s="1"/>
      <c r="B916" s="1"/>
      <c r="C916" s="245"/>
    </row>
    <row r="917" spans="1:3" ht="15.75" customHeight="1" x14ac:dyDescent="0.2">
      <c r="A917" s="1"/>
      <c r="B917" s="1"/>
      <c r="C917" s="245"/>
    </row>
    <row r="918" spans="1:3" ht="15.75" customHeight="1" x14ac:dyDescent="0.2">
      <c r="A918" s="1"/>
      <c r="B918" s="1"/>
      <c r="C918" s="245"/>
    </row>
    <row r="919" spans="1:3" ht="15.75" customHeight="1" x14ac:dyDescent="0.2">
      <c r="A919" s="1"/>
      <c r="B919" s="1"/>
      <c r="C919" s="245"/>
    </row>
    <row r="920" spans="1:3" ht="15.75" customHeight="1" x14ac:dyDescent="0.2">
      <c r="A920" s="1"/>
      <c r="B920" s="1"/>
      <c r="C920" s="245"/>
    </row>
    <row r="921" spans="1:3" ht="15.75" customHeight="1" x14ac:dyDescent="0.2">
      <c r="A921" s="1"/>
      <c r="B921" s="1"/>
      <c r="C921" s="245"/>
    </row>
    <row r="922" spans="1:3" ht="15.75" customHeight="1" x14ac:dyDescent="0.2">
      <c r="A922" s="1"/>
      <c r="B922" s="1"/>
      <c r="C922" s="245"/>
    </row>
    <row r="923" spans="1:3" ht="15.75" customHeight="1" x14ac:dyDescent="0.2">
      <c r="A923" s="1"/>
      <c r="B923" s="1"/>
      <c r="C923" s="245"/>
    </row>
    <row r="924" spans="1:3" ht="15.75" customHeight="1" x14ac:dyDescent="0.2">
      <c r="A924" s="1"/>
      <c r="B924" s="1"/>
      <c r="C924" s="245"/>
    </row>
    <row r="925" spans="1:3" ht="15.75" customHeight="1" x14ac:dyDescent="0.2">
      <c r="A925" s="1"/>
      <c r="B925" s="1"/>
      <c r="C925" s="245"/>
    </row>
    <row r="926" spans="1:3" ht="15.75" customHeight="1" x14ac:dyDescent="0.2">
      <c r="A926" s="1"/>
      <c r="B926" s="1"/>
      <c r="C926" s="245"/>
    </row>
    <row r="927" spans="1:3" ht="15.75" customHeight="1" x14ac:dyDescent="0.2">
      <c r="A927" s="1"/>
      <c r="B927" s="1"/>
      <c r="C927" s="245"/>
    </row>
    <row r="928" spans="1:3" ht="15.75" customHeight="1" x14ac:dyDescent="0.2">
      <c r="A928" s="1"/>
      <c r="B928" s="1"/>
      <c r="C928" s="245"/>
    </row>
    <row r="929" spans="1:3" ht="15.75" customHeight="1" x14ac:dyDescent="0.2">
      <c r="A929" s="1"/>
      <c r="B929" s="1"/>
      <c r="C929" s="245"/>
    </row>
    <row r="930" spans="1:3" ht="15.75" customHeight="1" x14ac:dyDescent="0.2">
      <c r="A930" s="1"/>
      <c r="B930" s="1"/>
      <c r="C930" s="245"/>
    </row>
    <row r="931" spans="1:3" ht="15.75" customHeight="1" x14ac:dyDescent="0.2">
      <c r="A931" s="1"/>
      <c r="B931" s="1"/>
      <c r="C931" s="245"/>
    </row>
    <row r="932" spans="1:3" ht="15.75" customHeight="1" x14ac:dyDescent="0.2">
      <c r="A932" s="1"/>
      <c r="B932" s="1"/>
      <c r="C932" s="245"/>
    </row>
    <row r="933" spans="1:3" ht="15.75" customHeight="1" x14ac:dyDescent="0.2">
      <c r="A933" s="1"/>
      <c r="B933" s="1"/>
      <c r="C933" s="245"/>
    </row>
    <row r="934" spans="1:3" ht="15.75" customHeight="1" x14ac:dyDescent="0.2">
      <c r="A934" s="1"/>
      <c r="B934" s="1"/>
      <c r="C934" s="245"/>
    </row>
    <row r="935" spans="1:3" ht="15.75" customHeight="1" x14ac:dyDescent="0.2">
      <c r="A935" s="1"/>
      <c r="B935" s="1"/>
      <c r="C935" s="245"/>
    </row>
    <row r="936" spans="1:3" ht="15.75" customHeight="1" x14ac:dyDescent="0.2">
      <c r="A936" s="1"/>
      <c r="B936" s="1"/>
      <c r="C936" s="245"/>
    </row>
    <row r="937" spans="1:3" ht="15.75" customHeight="1" x14ac:dyDescent="0.2">
      <c r="A937" s="1"/>
      <c r="B937" s="1"/>
      <c r="C937" s="245"/>
    </row>
    <row r="938" spans="1:3" ht="15.75" customHeight="1" x14ac:dyDescent="0.2">
      <c r="A938" s="1"/>
      <c r="B938" s="1"/>
      <c r="C938" s="245"/>
    </row>
    <row r="939" spans="1:3" ht="15.75" customHeight="1" x14ac:dyDescent="0.2">
      <c r="A939" s="1"/>
      <c r="B939" s="1"/>
      <c r="C939" s="245"/>
    </row>
    <row r="940" spans="1:3" ht="15.75" customHeight="1" x14ac:dyDescent="0.2">
      <c r="A940" s="1"/>
      <c r="B940" s="1"/>
      <c r="C940" s="245"/>
    </row>
    <row r="941" spans="1:3" ht="15.75" customHeight="1" x14ac:dyDescent="0.2">
      <c r="A941" s="1"/>
      <c r="B941" s="1"/>
      <c r="C941" s="245"/>
    </row>
    <row r="942" spans="1:3" ht="15.75" customHeight="1" x14ac:dyDescent="0.2">
      <c r="A942" s="1"/>
      <c r="B942" s="1"/>
      <c r="C942" s="245"/>
    </row>
    <row r="943" spans="1:3" ht="15.75" customHeight="1" x14ac:dyDescent="0.2">
      <c r="A943" s="1"/>
      <c r="B943" s="1"/>
      <c r="C943" s="245"/>
    </row>
    <row r="944" spans="1:3" ht="15.75" customHeight="1" x14ac:dyDescent="0.2">
      <c r="A944" s="1"/>
      <c r="B944" s="1"/>
      <c r="C944" s="245"/>
    </row>
    <row r="945" spans="1:3" ht="15.75" customHeight="1" x14ac:dyDescent="0.2">
      <c r="A945" s="1"/>
      <c r="B945" s="1"/>
      <c r="C945" s="245"/>
    </row>
    <row r="946" spans="1:3" ht="15.75" customHeight="1" x14ac:dyDescent="0.2">
      <c r="A946" s="1"/>
      <c r="B946" s="1"/>
      <c r="C946" s="245"/>
    </row>
    <row r="947" spans="1:3" ht="15.75" customHeight="1" x14ac:dyDescent="0.2">
      <c r="A947" s="1"/>
      <c r="B947" s="1"/>
      <c r="C947" s="245"/>
    </row>
    <row r="948" spans="1:3" ht="15.75" customHeight="1" x14ac:dyDescent="0.2">
      <c r="A948" s="1"/>
      <c r="B948" s="1"/>
      <c r="C948" s="245"/>
    </row>
    <row r="949" spans="1:3" ht="15.75" customHeight="1" x14ac:dyDescent="0.2">
      <c r="A949" s="1"/>
      <c r="B949" s="1"/>
      <c r="C949" s="245"/>
    </row>
    <row r="950" spans="1:3" ht="15.75" customHeight="1" x14ac:dyDescent="0.2">
      <c r="A950" s="1"/>
      <c r="B950" s="1"/>
      <c r="C950" s="245"/>
    </row>
    <row r="951" spans="1:3" ht="15.75" customHeight="1" x14ac:dyDescent="0.2">
      <c r="A951" s="1"/>
      <c r="B951" s="1"/>
      <c r="C951" s="245"/>
    </row>
    <row r="952" spans="1:3" ht="15.75" customHeight="1" x14ac:dyDescent="0.2">
      <c r="A952" s="1"/>
      <c r="B952" s="1"/>
      <c r="C952" s="245"/>
    </row>
    <row r="953" spans="1:3" ht="15.75" customHeight="1" x14ac:dyDescent="0.2">
      <c r="A953" s="1"/>
      <c r="B953" s="1"/>
      <c r="C953" s="245"/>
    </row>
    <row r="954" spans="1:3" ht="15.75" customHeight="1" x14ac:dyDescent="0.2">
      <c r="A954" s="1"/>
      <c r="B954" s="1"/>
      <c r="C954" s="245"/>
    </row>
    <row r="955" spans="1:3" ht="15.75" customHeight="1" x14ac:dyDescent="0.2">
      <c r="A955" s="1"/>
      <c r="B955" s="1"/>
      <c r="C955" s="245"/>
    </row>
    <row r="956" spans="1:3" ht="15.75" customHeight="1" x14ac:dyDescent="0.2">
      <c r="A956" s="1"/>
      <c r="B956" s="1"/>
      <c r="C956" s="245"/>
    </row>
    <row r="957" spans="1:3" ht="15.75" customHeight="1" x14ac:dyDescent="0.2">
      <c r="A957" s="1"/>
      <c r="B957" s="1"/>
      <c r="C957" s="245"/>
    </row>
    <row r="958" spans="1:3" ht="15.75" customHeight="1" x14ac:dyDescent="0.2">
      <c r="A958" s="1"/>
      <c r="B958" s="1"/>
      <c r="C958" s="245"/>
    </row>
    <row r="959" spans="1:3" ht="15.75" customHeight="1" x14ac:dyDescent="0.2">
      <c r="A959" s="1"/>
      <c r="B959" s="1"/>
      <c r="C959" s="245"/>
    </row>
    <row r="960" spans="1:3" ht="15.75" customHeight="1" x14ac:dyDescent="0.2">
      <c r="A960" s="1"/>
      <c r="B960" s="1"/>
      <c r="C960" s="245"/>
    </row>
    <row r="961" spans="1:3" ht="15.75" customHeight="1" x14ac:dyDescent="0.2">
      <c r="A961" s="1"/>
      <c r="B961" s="1"/>
      <c r="C961" s="245"/>
    </row>
    <row r="962" spans="1:3" ht="15.75" customHeight="1" x14ac:dyDescent="0.2">
      <c r="A962" s="1"/>
      <c r="B962" s="1"/>
      <c r="C962" s="245"/>
    </row>
    <row r="963" spans="1:3" ht="15.75" customHeight="1" x14ac:dyDescent="0.2">
      <c r="A963" s="1"/>
      <c r="B963" s="1"/>
      <c r="C963" s="245"/>
    </row>
    <row r="964" spans="1:3" ht="15.75" customHeight="1" x14ac:dyDescent="0.2">
      <c r="A964" s="1"/>
      <c r="B964" s="1"/>
      <c r="C964" s="245"/>
    </row>
    <row r="965" spans="1:3" ht="15.75" customHeight="1" x14ac:dyDescent="0.2">
      <c r="A965" s="1"/>
      <c r="B965" s="1"/>
      <c r="C965" s="245"/>
    </row>
    <row r="966" spans="1:3" ht="15.75" customHeight="1" x14ac:dyDescent="0.2">
      <c r="A966" s="1"/>
      <c r="B966" s="1"/>
      <c r="C966" s="245"/>
    </row>
    <row r="967" spans="1:3" ht="15.75" customHeight="1" x14ac:dyDescent="0.2">
      <c r="A967" s="1"/>
      <c r="B967" s="1"/>
      <c r="C967" s="245"/>
    </row>
    <row r="968" spans="1:3" ht="15.75" customHeight="1" x14ac:dyDescent="0.2">
      <c r="A968" s="1"/>
      <c r="B968" s="1"/>
      <c r="C968" s="245"/>
    </row>
    <row r="969" spans="1:3" ht="15.75" customHeight="1" x14ac:dyDescent="0.2">
      <c r="A969" s="1"/>
      <c r="B969" s="1"/>
      <c r="C969" s="245"/>
    </row>
    <row r="970" spans="1:3" ht="15.75" customHeight="1" x14ac:dyDescent="0.2">
      <c r="A970" s="1"/>
      <c r="B970" s="1"/>
      <c r="C970" s="245"/>
    </row>
    <row r="971" spans="1:3" ht="15.75" customHeight="1" x14ac:dyDescent="0.2">
      <c r="A971" s="1"/>
      <c r="B971" s="1"/>
      <c r="C971" s="245"/>
    </row>
    <row r="972" spans="1:3" ht="15.75" customHeight="1" x14ac:dyDescent="0.2">
      <c r="A972" s="1"/>
      <c r="B972" s="1"/>
      <c r="C972" s="245"/>
    </row>
    <row r="973" spans="1:3" ht="15.75" customHeight="1" x14ac:dyDescent="0.2">
      <c r="A973" s="1"/>
      <c r="B973" s="1"/>
      <c r="C973" s="245"/>
    </row>
    <row r="974" spans="1:3" ht="15.75" customHeight="1" x14ac:dyDescent="0.2">
      <c r="A974" s="1"/>
      <c r="B974" s="1"/>
      <c r="C974" s="245"/>
    </row>
    <row r="975" spans="1:3" ht="15.75" customHeight="1" x14ac:dyDescent="0.2">
      <c r="A975" s="1"/>
      <c r="B975" s="1"/>
      <c r="C975" s="245"/>
    </row>
    <row r="976" spans="1:3" ht="15.75" customHeight="1" x14ac:dyDescent="0.2">
      <c r="A976" s="1"/>
      <c r="B976" s="1"/>
      <c r="C976" s="245"/>
    </row>
    <row r="977" spans="1:3" ht="15.75" customHeight="1" x14ac:dyDescent="0.2">
      <c r="A977" s="1"/>
      <c r="B977" s="1"/>
      <c r="C977" s="245"/>
    </row>
    <row r="978" spans="1:3" ht="15.75" customHeight="1" x14ac:dyDescent="0.2">
      <c r="A978" s="1"/>
      <c r="B978" s="1"/>
      <c r="C978" s="245"/>
    </row>
    <row r="979" spans="1:3" ht="15.75" customHeight="1" x14ac:dyDescent="0.2">
      <c r="A979" s="1"/>
      <c r="B979" s="1"/>
      <c r="C979" s="245"/>
    </row>
    <row r="980" spans="1:3" ht="15.75" customHeight="1" x14ac:dyDescent="0.2">
      <c r="A980" s="1"/>
      <c r="B980" s="1"/>
      <c r="C980" s="245"/>
    </row>
    <row r="981" spans="1:3" ht="15.75" customHeight="1" x14ac:dyDescent="0.2">
      <c r="A981" s="1"/>
      <c r="B981" s="1"/>
      <c r="C981" s="245"/>
    </row>
    <row r="982" spans="1:3" ht="15.75" customHeight="1" x14ac:dyDescent="0.2">
      <c r="A982" s="1"/>
      <c r="B982" s="1"/>
      <c r="C982" s="245"/>
    </row>
    <row r="983" spans="1:3" ht="15.75" customHeight="1" x14ac:dyDescent="0.2">
      <c r="A983" s="1"/>
      <c r="B983" s="1"/>
      <c r="C983" s="245"/>
    </row>
    <row r="984" spans="1:3" ht="15.75" customHeight="1" x14ac:dyDescent="0.2">
      <c r="A984" s="1"/>
      <c r="B984" s="1"/>
      <c r="C984" s="245"/>
    </row>
    <row r="985" spans="1:3" ht="15.75" customHeight="1" x14ac:dyDescent="0.2">
      <c r="A985" s="1"/>
      <c r="B985" s="1"/>
      <c r="C985" s="245"/>
    </row>
    <row r="986" spans="1:3" ht="15.75" customHeight="1" x14ac:dyDescent="0.2">
      <c r="A986" s="1"/>
      <c r="B986" s="1"/>
      <c r="C986" s="245"/>
    </row>
    <row r="987" spans="1:3" ht="15.75" customHeight="1" x14ac:dyDescent="0.2">
      <c r="A987" s="1"/>
      <c r="B987" s="1"/>
      <c r="C987" s="245"/>
    </row>
    <row r="988" spans="1:3" ht="15.75" customHeight="1" x14ac:dyDescent="0.2">
      <c r="A988" s="1"/>
      <c r="B988" s="1"/>
      <c r="C988" s="245"/>
    </row>
    <row r="989" spans="1:3" ht="15.75" customHeight="1" x14ac:dyDescent="0.2">
      <c r="A989" s="1"/>
      <c r="B989" s="1"/>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 zoomScaleNormal="100" workbookViewId="0">
      <selection activeCell="C290" sqref="C29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7" customFormat="1" ht="12.75" hidden="1" customHeight="1" x14ac:dyDescent="0.2">
      <c r="A1" s="333" t="s">
        <v>2886</v>
      </c>
      <c r="B1" s="293"/>
      <c r="C1" s="293"/>
      <c r="D1" s="293"/>
      <c r="E1" s="252" t="s">
        <v>3029</v>
      </c>
      <c r="F1" s="252"/>
      <c r="G1" s="252"/>
      <c r="H1" s="252"/>
      <c r="I1" s="252"/>
      <c r="J1" s="252"/>
      <c r="K1" s="252"/>
      <c r="L1" s="252"/>
      <c r="M1" s="252"/>
      <c r="N1" s="252"/>
      <c r="O1" s="252"/>
      <c r="P1" s="137"/>
      <c r="Q1" s="1"/>
    </row>
    <row r="2" spans="1:17" customFormat="1" ht="37.5" customHeight="1" x14ac:dyDescent="0.2">
      <c r="A2" s="333" t="s">
        <v>3030</v>
      </c>
      <c r="B2" s="293"/>
      <c r="C2" s="293"/>
      <c r="D2" s="293"/>
      <c r="E2" s="33"/>
      <c r="F2" s="33"/>
      <c r="G2" s="33"/>
      <c r="H2" s="33"/>
      <c r="I2" s="33"/>
      <c r="J2" s="33"/>
      <c r="K2" s="33"/>
      <c r="L2" s="33"/>
      <c r="M2" s="33"/>
      <c r="N2" s="33"/>
      <c r="O2" s="33"/>
      <c r="P2" s="1"/>
      <c r="Q2" s="1"/>
    </row>
    <row r="3" spans="1:17" customFormat="1" ht="29.25" customHeight="1" x14ac:dyDescent="0.2">
      <c r="A3" s="253" t="s">
        <v>3031</v>
      </c>
      <c r="B3" s="254" t="s">
        <v>3032</v>
      </c>
      <c r="C3" s="255" t="s">
        <v>3033</v>
      </c>
      <c r="D3" s="251"/>
      <c r="E3" s="256">
        <f>E4+E14+E20+E277+E311+E314+E316</f>
        <v>0</v>
      </c>
      <c r="F3" s="256">
        <f>F4+F14+F20+F277+F311+F314+F316</f>
        <v>2</v>
      </c>
      <c r="G3" s="256">
        <f>IF(RefStr!C12&lt;&gt;"",INT(VALUE(MID(RefStr!C12,1,4))),0)</f>
        <v>2023</v>
      </c>
      <c r="H3" s="257">
        <f>IF(RefStr!C12&lt;&gt;"",INT(VALUE(MID(RefStr!C12,6,2))),0)</f>
        <v>12</v>
      </c>
      <c r="I3" s="258">
        <f>RefStr!C10*1</f>
        <v>23</v>
      </c>
      <c r="J3" s="259" t="str">
        <f>RefStr!H7</f>
        <v>DA</v>
      </c>
      <c r="K3" s="257" t="str">
        <f>RefStr!H9</f>
        <v>DA</v>
      </c>
      <c r="L3" s="257" t="str">
        <f>RefStr!H10</f>
        <v>DA</v>
      </c>
      <c r="M3" s="257" t="str">
        <f>RefStr!H8</f>
        <v>DA</v>
      </c>
      <c r="N3" s="257" t="str">
        <f>RefStr!H11</f>
        <v>DA</v>
      </c>
      <c r="O3" s="260">
        <f>RefStr!C6</f>
        <v>26985</v>
      </c>
      <c r="P3" s="137"/>
      <c r="Q3" s="1"/>
    </row>
    <row r="4" spans="1:17" customFormat="1" ht="19.5" customHeight="1" x14ac:dyDescent="0.2">
      <c r="A4" s="341" t="s">
        <v>3034</v>
      </c>
      <c r="B4" s="342"/>
      <c r="C4" s="343"/>
      <c r="D4" s="251"/>
      <c r="E4" s="252">
        <f>SUM(E5:E13)</f>
        <v>0</v>
      </c>
      <c r="F4" s="252">
        <f>SUM(F5:F13)</f>
        <v>0</v>
      </c>
      <c r="G4" s="252"/>
      <c r="H4" s="252"/>
      <c r="I4" s="261" t="s">
        <v>3035</v>
      </c>
      <c r="J4" s="261" t="s">
        <v>3036</v>
      </c>
      <c r="K4" s="261" t="s">
        <v>3037</v>
      </c>
      <c r="L4" s="252"/>
      <c r="M4" s="252"/>
      <c r="N4" s="252"/>
      <c r="O4" s="252"/>
      <c r="P4" s="137"/>
      <c r="Q4" s="1"/>
    </row>
    <row r="5" spans="1:17" customFormat="1" ht="63.75" customHeight="1" x14ac:dyDescent="0.2">
      <c r="A5" s="249">
        <v>1</v>
      </c>
      <c r="B5" s="250" t="str">
        <f t="shared" ref="B5:B13" si="0">IF(E5=1,"Pogreška",IF(F5=1,"Provjera","O.K."))</f>
        <v>O.K.</v>
      </c>
      <c r="C5" s="262" t="s">
        <v>3038</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c r="Q5" s="1"/>
    </row>
    <row r="6" spans="1:17" customFormat="1" ht="73.5" customHeight="1" x14ac:dyDescent="0.2">
      <c r="A6" s="249">
        <v>2</v>
      </c>
      <c r="B6" s="250" t="str">
        <f t="shared" si="0"/>
        <v>O.K.</v>
      </c>
      <c r="C6" s="262" t="s">
        <v>3039</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c r="Q6" s="1"/>
    </row>
    <row r="7" spans="1:17" customFormat="1" ht="65.25" customHeight="1" x14ac:dyDescent="0.2">
      <c r="A7" s="249">
        <v>3</v>
      </c>
      <c r="B7" s="250" t="str">
        <f t="shared" si="0"/>
        <v>O.K.</v>
      </c>
      <c r="C7" s="262" t="s">
        <v>3040</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c r="Q7" s="1"/>
    </row>
    <row r="8" spans="1:17" customFormat="1" ht="74.25" customHeight="1" x14ac:dyDescent="0.2">
      <c r="A8" s="249">
        <v>4</v>
      </c>
      <c r="B8" s="250" t="str">
        <f t="shared" si="0"/>
        <v>O.K.</v>
      </c>
      <c r="C8" s="262" t="s">
        <v>3041</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c r="Q8" s="1"/>
    </row>
    <row r="9" spans="1:17" customFormat="1" ht="62.25" customHeight="1" x14ac:dyDescent="0.2">
      <c r="A9" s="249">
        <v>5</v>
      </c>
      <c r="B9" s="250" t="str">
        <f t="shared" si="0"/>
        <v>O.K.</v>
      </c>
      <c r="C9" s="262" t="s">
        <v>3042</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c r="Q9" s="1"/>
    </row>
    <row r="10" spans="1:17" customFormat="1" ht="75.75" customHeight="1" x14ac:dyDescent="0.2">
      <c r="A10" s="249">
        <v>6</v>
      </c>
      <c r="B10" s="250" t="str">
        <f t="shared" si="0"/>
        <v>O.K.</v>
      </c>
      <c r="C10" s="262" t="s">
        <v>3043</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c r="Q10" s="1"/>
    </row>
    <row r="11" spans="1:17" customFormat="1" ht="71.25" customHeight="1" x14ac:dyDescent="0.2">
      <c r="A11" s="249">
        <v>7</v>
      </c>
      <c r="B11" s="250" t="str">
        <f t="shared" si="0"/>
        <v>O.K.</v>
      </c>
      <c r="C11" s="262" t="s">
        <v>3044</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c r="Q11" s="1"/>
    </row>
    <row r="12" spans="1:17" customFormat="1" ht="66" customHeight="1" x14ac:dyDescent="0.2">
      <c r="A12" s="249">
        <v>8</v>
      </c>
      <c r="B12" s="250" t="str">
        <f t="shared" si="0"/>
        <v>O.K.</v>
      </c>
      <c r="C12" s="262" t="s">
        <v>3045</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c r="Q12" s="1"/>
    </row>
    <row r="13" spans="1:17" customFormat="1" ht="75" customHeight="1" x14ac:dyDescent="0.2">
      <c r="A13" s="249">
        <v>9</v>
      </c>
      <c r="B13" s="250" t="str">
        <f t="shared" si="0"/>
        <v>O.K.</v>
      </c>
      <c r="C13" s="262" t="s">
        <v>3046</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c r="Q13" s="1"/>
    </row>
    <row r="14" spans="1:17" customFormat="1" ht="19.5" customHeight="1" x14ac:dyDescent="0.2">
      <c r="A14" s="338" t="s">
        <v>3047</v>
      </c>
      <c r="B14" s="339"/>
      <c r="C14" s="340"/>
      <c r="D14" s="251"/>
      <c r="E14" s="252">
        <f>SUM(E15:E19)</f>
        <v>0</v>
      </c>
      <c r="F14" s="252">
        <f>SUM(F15:F19)</f>
        <v>0</v>
      </c>
      <c r="G14" s="252"/>
      <c r="H14" s="252"/>
      <c r="I14" s="252"/>
      <c r="J14" s="252"/>
      <c r="K14" s="252"/>
      <c r="L14" s="252"/>
      <c r="M14" s="252"/>
      <c r="N14" s="252"/>
      <c r="O14" s="252"/>
      <c r="P14" s="137"/>
      <c r="Q14" s="1"/>
    </row>
    <row r="15" spans="1:17" customFormat="1" ht="57" customHeight="1" x14ac:dyDescent="0.2">
      <c r="A15" s="249">
        <v>1</v>
      </c>
      <c r="B15" s="250" t="str">
        <f>IF(E15=1,"Pogreška",IF(F15=1,"Provjera","O.K."))</f>
        <v>O.K.</v>
      </c>
      <c r="C15" s="265" t="s">
        <v>3048</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c r="Q15" s="1"/>
    </row>
    <row r="16" spans="1:17" customFormat="1" ht="42" customHeight="1" x14ac:dyDescent="0.2">
      <c r="A16" s="249">
        <v>2</v>
      </c>
      <c r="B16" s="250" t="str">
        <f>IF(E16=1,"Pogreška",IF(F16=1,"Provjera","O.K."))</f>
        <v>O.K.</v>
      </c>
      <c r="C16" s="265" t="s">
        <v>3049</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c r="Q16" s="1"/>
    </row>
    <row r="17" spans="1:17" customFormat="1" ht="48.75" customHeight="1" x14ac:dyDescent="0.2">
      <c r="A17" s="249">
        <v>3</v>
      </c>
      <c r="B17" s="250" t="str">
        <f>IF(E17=1,"Pogreška",IF(F17=1,"Provjera","O.K."))</f>
        <v>O.K.</v>
      </c>
      <c r="C17" s="265" t="s">
        <v>3050</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c r="Q17" s="1"/>
    </row>
    <row r="18" spans="1:17" customFormat="1" ht="43.5" customHeight="1" x14ac:dyDescent="0.2">
      <c r="A18" s="249">
        <v>4</v>
      </c>
      <c r="B18" s="250" t="str">
        <f>IF(E18=1,"Pogreška",IF(F18=1,"Provjera","O.K."))</f>
        <v>O.K.</v>
      </c>
      <c r="C18" s="265" t="s">
        <v>3051</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c r="Q18" s="1"/>
    </row>
    <row r="19" spans="1:17" customFormat="1" ht="43.5" customHeight="1" x14ac:dyDescent="0.2">
      <c r="A19" s="249">
        <v>5</v>
      </c>
      <c r="B19" s="250" t="str">
        <f>IF(E19=1,"Pogreška",IF(F19=1,"Provjera","O.K."))</f>
        <v>O.K.</v>
      </c>
      <c r="C19" s="265" t="s">
        <v>3052</v>
      </c>
      <c r="D19" s="251"/>
      <c r="E19" s="252">
        <f>MAX(H19:L19)</f>
        <v>0</v>
      </c>
      <c r="F19" s="252">
        <v>0</v>
      </c>
      <c r="G19" s="33"/>
      <c r="H19" s="256">
        <f>IF(AND(H3=12,ABS(BILANCA!E176-BILANCA!E234-OBVEZE!D42)&gt;0.001),1,0)</f>
        <v>0</v>
      </c>
      <c r="I19" s="252"/>
      <c r="J19" s="252"/>
      <c r="K19" s="252"/>
      <c r="L19" s="252"/>
      <c r="M19" s="252"/>
      <c r="N19" s="252"/>
      <c r="O19" s="252"/>
      <c r="P19" s="137"/>
      <c r="Q19" s="1"/>
    </row>
    <row r="20" spans="1:17" customFormat="1" ht="19.5" customHeight="1" x14ac:dyDescent="0.2">
      <c r="A20" s="338" t="s">
        <v>3053</v>
      </c>
      <c r="B20" s="339"/>
      <c r="C20" s="340"/>
      <c r="D20" s="251"/>
      <c r="E20" s="252">
        <f>SUM(E21:E276)</f>
        <v>0</v>
      </c>
      <c r="F20" s="252">
        <f>SUM(F21:F276)</f>
        <v>2</v>
      </c>
      <c r="G20" s="252"/>
      <c r="H20" s="252"/>
      <c r="I20" s="252"/>
      <c r="J20" s="252"/>
      <c r="K20" s="252"/>
      <c r="L20" s="252"/>
      <c r="M20" s="252"/>
      <c r="N20" s="252"/>
      <c r="O20" s="252"/>
      <c r="P20" s="137"/>
      <c r="Q20" s="1"/>
    </row>
    <row r="21" spans="1:17" customFormat="1" ht="22.5" customHeight="1" x14ac:dyDescent="0.2">
      <c r="A21" s="249">
        <v>1</v>
      </c>
      <c r="B21" s="250" t="str">
        <f t="shared" ref="B21:B84" si="2">IF(E21=1,"Pogreška",IF(F21=1,"Provjera","O.K."))</f>
        <v>O.K.</v>
      </c>
      <c r="C21" s="265"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c r="Q21" s="1"/>
    </row>
    <row r="22" spans="1:17" customFormat="1" ht="15" customHeight="1" x14ac:dyDescent="0.2">
      <c r="A22" s="249">
        <v>2</v>
      </c>
      <c r="B22" s="250" t="str">
        <f t="shared" si="2"/>
        <v>O.K.</v>
      </c>
      <c r="C22" s="270"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c r="Q22" s="1"/>
    </row>
    <row r="23" spans="1:17" customFormat="1" ht="15" customHeight="1" x14ac:dyDescent="0.2">
      <c r="A23" s="249">
        <v>3</v>
      </c>
      <c r="B23" s="250" t="str">
        <f t="shared" si="2"/>
        <v>O.K.</v>
      </c>
      <c r="C23" s="270"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c r="Q23" s="1"/>
    </row>
    <row r="24" spans="1:17" customFormat="1" ht="15" customHeight="1" x14ac:dyDescent="0.2">
      <c r="A24" s="249">
        <v>4</v>
      </c>
      <c r="B24" s="250" t="str">
        <f t="shared" si="2"/>
        <v>O.K.</v>
      </c>
      <c r="C24" s="270"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c r="Q24" s="1"/>
    </row>
    <row r="25" spans="1:17" customFormat="1" ht="15" customHeight="1" x14ac:dyDescent="0.2">
      <c r="A25" s="249">
        <v>5</v>
      </c>
      <c r="B25" s="250" t="str">
        <f t="shared" si="2"/>
        <v>O.K.</v>
      </c>
      <c r="C25" s="270"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c r="Q25" s="1"/>
    </row>
    <row r="26" spans="1:17" customFormat="1" ht="15" customHeight="1" x14ac:dyDescent="0.2">
      <c r="A26" s="249">
        <v>6</v>
      </c>
      <c r="B26" s="250" t="str">
        <f t="shared" si="2"/>
        <v>O.K.</v>
      </c>
      <c r="C26" s="270"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c r="Q26" s="1"/>
    </row>
    <row r="27" spans="1:17" customFormat="1" ht="15" customHeight="1" x14ac:dyDescent="0.2">
      <c r="A27" s="249">
        <v>7</v>
      </c>
      <c r="B27" s="250" t="str">
        <f t="shared" si="2"/>
        <v>O.K.</v>
      </c>
      <c r="C27" s="270"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c r="Q27" s="1"/>
    </row>
    <row r="28" spans="1:17" customFormat="1" ht="15" customHeight="1" x14ac:dyDescent="0.2">
      <c r="A28" s="249">
        <v>8</v>
      </c>
      <c r="B28" s="250" t="str">
        <f t="shared" si="2"/>
        <v>O.K.</v>
      </c>
      <c r="C28" s="270"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c r="Q28" s="1"/>
    </row>
    <row r="29" spans="1:17" customFormat="1" ht="15" customHeight="1" x14ac:dyDescent="0.2">
      <c r="A29" s="249">
        <v>9</v>
      </c>
      <c r="B29" s="250" t="str">
        <f t="shared" si="2"/>
        <v>O.K.</v>
      </c>
      <c r="C29" s="270"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c r="Q29" s="1"/>
    </row>
    <row r="30" spans="1:17" customFormat="1" ht="15" customHeight="1" x14ac:dyDescent="0.2">
      <c r="A30" s="249">
        <v>10</v>
      </c>
      <c r="B30" s="250" t="str">
        <f t="shared" si="2"/>
        <v>O.K.</v>
      </c>
      <c r="C30" s="270"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c r="Q30" s="1"/>
    </row>
    <row r="31" spans="1:17" customFormat="1" ht="15" customHeight="1" x14ac:dyDescent="0.2">
      <c r="A31" s="249">
        <v>11</v>
      </c>
      <c r="B31" s="250" t="str">
        <f t="shared" si="2"/>
        <v>O.K.</v>
      </c>
      <c r="C31" s="270"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c r="Q31" s="1"/>
    </row>
    <row r="32" spans="1:17" customFormat="1" ht="15" customHeight="1" x14ac:dyDescent="0.2">
      <c r="A32" s="249">
        <v>238</v>
      </c>
      <c r="B32" s="250" t="str">
        <f t="shared" si="2"/>
        <v>O.K.</v>
      </c>
      <c r="C32" s="270"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c r="Q32" s="1"/>
    </row>
    <row r="33" spans="1:17" customFormat="1" ht="15" customHeight="1" x14ac:dyDescent="0.2">
      <c r="A33" s="249">
        <v>239</v>
      </c>
      <c r="B33" s="250" t="str">
        <f t="shared" si="2"/>
        <v>O.K.</v>
      </c>
      <c r="C33" s="270"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c r="Q33" s="1"/>
    </row>
    <row r="34" spans="1:17" customFormat="1" ht="15" customHeight="1" x14ac:dyDescent="0.2">
      <c r="A34" s="249">
        <v>12</v>
      </c>
      <c r="B34" s="250" t="str">
        <f t="shared" si="2"/>
        <v>O.K.</v>
      </c>
      <c r="C34" s="270"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c r="Q34" s="1"/>
    </row>
    <row r="35" spans="1:17" customFormat="1" ht="15" customHeight="1" x14ac:dyDescent="0.2">
      <c r="A35" s="249">
        <v>13</v>
      </c>
      <c r="B35" s="250" t="str">
        <f t="shared" si="2"/>
        <v>O.K.</v>
      </c>
      <c r="C35" s="270"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c r="Q35" s="1"/>
    </row>
    <row r="36" spans="1:17" customFormat="1" ht="15" customHeight="1" x14ac:dyDescent="0.2">
      <c r="A36" s="249">
        <v>14</v>
      </c>
      <c r="B36" s="250" t="str">
        <f t="shared" si="2"/>
        <v>O.K.</v>
      </c>
      <c r="C36" s="270"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c r="Q36" s="1"/>
    </row>
    <row r="37" spans="1:17" customFormat="1" ht="15" customHeight="1" x14ac:dyDescent="0.2">
      <c r="A37" s="249">
        <v>15</v>
      </c>
      <c r="B37" s="250" t="str">
        <f t="shared" si="2"/>
        <v>O.K.</v>
      </c>
      <c r="C37" s="270"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c r="Q37" s="1"/>
    </row>
    <row r="38" spans="1:17" customFormat="1" ht="15" customHeight="1" x14ac:dyDescent="0.2">
      <c r="A38" s="249">
        <v>16</v>
      </c>
      <c r="B38" s="250" t="str">
        <f t="shared" si="2"/>
        <v>O.K.</v>
      </c>
      <c r="C38" s="270"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c r="Q38" s="1"/>
    </row>
    <row r="39" spans="1:17" customFormat="1" ht="15" customHeight="1" x14ac:dyDescent="0.2">
      <c r="A39" s="249">
        <v>240</v>
      </c>
      <c r="B39" s="250" t="str">
        <f t="shared" si="2"/>
        <v>O.K.</v>
      </c>
      <c r="C39" s="270"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c r="Q39" s="1"/>
    </row>
    <row r="40" spans="1:17" customFormat="1" ht="15" customHeight="1" x14ac:dyDescent="0.2">
      <c r="A40" s="249">
        <v>17</v>
      </c>
      <c r="B40" s="250" t="str">
        <f t="shared" si="2"/>
        <v>O.K.</v>
      </c>
      <c r="C40" s="270"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c r="Q40" s="1"/>
    </row>
    <row r="41" spans="1:17" customFormat="1" ht="15" customHeight="1" x14ac:dyDescent="0.2">
      <c r="A41" s="249">
        <v>18</v>
      </c>
      <c r="B41" s="250" t="str">
        <f t="shared" si="2"/>
        <v>O.K.</v>
      </c>
      <c r="C41" s="270"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c r="Q41" s="1"/>
    </row>
    <row r="42" spans="1:17" customFormat="1" ht="15" customHeight="1" x14ac:dyDescent="0.2">
      <c r="A42" s="249">
        <v>19</v>
      </c>
      <c r="B42" s="250" t="str">
        <f t="shared" si="2"/>
        <v>O.K.</v>
      </c>
      <c r="C42" s="270"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c r="Q42" s="1"/>
    </row>
    <row r="43" spans="1:17" customFormat="1" ht="15" customHeight="1" x14ac:dyDescent="0.2">
      <c r="A43" s="249">
        <v>20</v>
      </c>
      <c r="B43" s="250" t="str">
        <f t="shared" si="2"/>
        <v>O.K.</v>
      </c>
      <c r="C43" s="270"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c r="Q43" s="1"/>
    </row>
    <row r="44" spans="1:17" customFormat="1" ht="15" customHeight="1" x14ac:dyDescent="0.2">
      <c r="A44" s="249">
        <v>21</v>
      </c>
      <c r="B44" s="250" t="str">
        <f t="shared" si="2"/>
        <v>O.K.</v>
      </c>
      <c r="C44" s="270"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c r="Q44" s="1"/>
    </row>
    <row r="45" spans="1:17" customFormat="1" ht="15" customHeight="1" x14ac:dyDescent="0.2">
      <c r="A45" s="249">
        <v>22</v>
      </c>
      <c r="B45" s="250" t="str">
        <f t="shared" si="2"/>
        <v>O.K.</v>
      </c>
      <c r="C45" s="270"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c r="Q45" s="1"/>
    </row>
    <row r="46" spans="1:17" customFormat="1" ht="15" customHeight="1" x14ac:dyDescent="0.2">
      <c r="A46" s="249">
        <v>23</v>
      </c>
      <c r="B46" s="250" t="str">
        <f t="shared" si="2"/>
        <v>O.K.</v>
      </c>
      <c r="C46" s="270"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c r="Q46" s="1"/>
    </row>
    <row r="47" spans="1:17" customFormat="1" ht="15" customHeight="1" x14ac:dyDescent="0.2">
      <c r="A47" s="249">
        <v>24</v>
      </c>
      <c r="B47" s="250" t="str">
        <f t="shared" si="2"/>
        <v>O.K.</v>
      </c>
      <c r="C47" s="270"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c r="Q47" s="1"/>
    </row>
    <row r="48" spans="1:17" customFormat="1" ht="15" customHeight="1" x14ac:dyDescent="0.2">
      <c r="A48" s="249">
        <v>25</v>
      </c>
      <c r="B48" s="250" t="str">
        <f t="shared" si="2"/>
        <v>O.K.</v>
      </c>
      <c r="C48" s="270"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c r="Q48" s="1"/>
    </row>
    <row r="49" spans="1:17" customFormat="1" ht="15" customHeight="1" x14ac:dyDescent="0.2">
      <c r="A49" s="249">
        <v>26</v>
      </c>
      <c r="B49" s="250" t="str">
        <f t="shared" si="2"/>
        <v>O.K.</v>
      </c>
      <c r="C49" s="270"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c r="Q49" s="1"/>
    </row>
    <row r="50" spans="1:17" customFormat="1" ht="15" customHeight="1" x14ac:dyDescent="0.2">
      <c r="A50" s="249">
        <v>27</v>
      </c>
      <c r="B50" s="250" t="str">
        <f t="shared" si="2"/>
        <v>O.K.</v>
      </c>
      <c r="C50" s="270"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c r="Q50" s="1"/>
    </row>
    <row r="51" spans="1:17" customFormat="1" ht="15" customHeight="1" x14ac:dyDescent="0.2">
      <c r="A51" s="249">
        <v>28</v>
      </c>
      <c r="B51" s="250" t="str">
        <f t="shared" si="2"/>
        <v>O.K.</v>
      </c>
      <c r="C51" s="270"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c r="Q51" s="1"/>
    </row>
    <row r="52" spans="1:17" customFormat="1" ht="15" customHeight="1" x14ac:dyDescent="0.2">
      <c r="A52" s="249">
        <v>29</v>
      </c>
      <c r="B52" s="250" t="str">
        <f t="shared" si="2"/>
        <v>O.K.</v>
      </c>
      <c r="C52" s="270"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c r="Q52" s="1"/>
    </row>
    <row r="53" spans="1:17" customFormat="1" ht="15" customHeight="1" x14ac:dyDescent="0.2">
      <c r="A53" s="249">
        <v>30</v>
      </c>
      <c r="B53" s="250" t="str">
        <f t="shared" si="2"/>
        <v>O.K.</v>
      </c>
      <c r="C53" s="270"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c r="Q53" s="1"/>
    </row>
    <row r="54" spans="1:17" customFormat="1" ht="15" customHeight="1" x14ac:dyDescent="0.2">
      <c r="A54" s="249">
        <v>31</v>
      </c>
      <c r="B54" s="250" t="str">
        <f t="shared" si="2"/>
        <v>O.K.</v>
      </c>
      <c r="C54" s="270"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c r="Q54" s="1"/>
    </row>
    <row r="55" spans="1:17" customFormat="1" ht="15" customHeight="1" x14ac:dyDescent="0.2">
      <c r="A55" s="249">
        <v>32</v>
      </c>
      <c r="B55" s="250" t="str">
        <f t="shared" si="2"/>
        <v>O.K.</v>
      </c>
      <c r="C55" s="270"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c r="Q55" s="1"/>
    </row>
    <row r="56" spans="1:17" customFormat="1" ht="15" customHeight="1" x14ac:dyDescent="0.2">
      <c r="A56" s="249">
        <v>33</v>
      </c>
      <c r="B56" s="250" t="str">
        <f t="shared" si="2"/>
        <v>O.K.</v>
      </c>
      <c r="C56" s="270"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c r="Q56" s="1"/>
    </row>
    <row r="57" spans="1:17" customFormat="1" ht="15" customHeight="1" x14ac:dyDescent="0.2">
      <c r="A57" s="249">
        <v>34</v>
      </c>
      <c r="B57" s="250" t="str">
        <f t="shared" si="2"/>
        <v>O.K.</v>
      </c>
      <c r="C57" s="270"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c r="Q57" s="1"/>
    </row>
    <row r="58" spans="1:17" customFormat="1" ht="15" customHeight="1" x14ac:dyDescent="0.2">
      <c r="A58" s="249">
        <v>35</v>
      </c>
      <c r="B58" s="250" t="str">
        <f t="shared" si="2"/>
        <v>O.K.</v>
      </c>
      <c r="C58" s="270"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c r="Q58" s="1"/>
    </row>
    <row r="59" spans="1:17" customFormat="1" ht="15" customHeight="1" x14ac:dyDescent="0.2">
      <c r="A59" s="249">
        <v>36</v>
      </c>
      <c r="B59" s="250" t="str">
        <f t="shared" si="2"/>
        <v>O.K.</v>
      </c>
      <c r="C59" s="270"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c r="Q59" s="1"/>
    </row>
    <row r="60" spans="1:17" customFormat="1" ht="15" customHeight="1" x14ac:dyDescent="0.2">
      <c r="A60" s="249">
        <v>37</v>
      </c>
      <c r="B60" s="250" t="str">
        <f t="shared" si="2"/>
        <v>O.K.</v>
      </c>
      <c r="C60" s="270"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c r="Q60" s="1"/>
    </row>
    <row r="61" spans="1:17" customFormat="1" ht="15" customHeight="1" x14ac:dyDescent="0.2">
      <c r="A61" s="249">
        <v>241</v>
      </c>
      <c r="B61" s="250" t="str">
        <f t="shared" si="2"/>
        <v>O.K.</v>
      </c>
      <c r="C61" s="270"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c r="Q61" s="1"/>
    </row>
    <row r="62" spans="1:17" customFormat="1" ht="15" customHeight="1" x14ac:dyDescent="0.2">
      <c r="A62" s="249">
        <v>242</v>
      </c>
      <c r="B62" s="250" t="str">
        <f t="shared" si="2"/>
        <v>O.K.</v>
      </c>
      <c r="C62" s="270"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c r="Q62" s="1"/>
    </row>
    <row r="63" spans="1:17" customFormat="1" ht="15" customHeight="1" x14ac:dyDescent="0.2">
      <c r="A63" s="249">
        <v>243</v>
      </c>
      <c r="B63" s="250" t="str">
        <f t="shared" si="2"/>
        <v>O.K.</v>
      </c>
      <c r="C63" s="270"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c r="Q63" s="1"/>
    </row>
    <row r="64" spans="1:17" customFormat="1" ht="15" customHeight="1" x14ac:dyDescent="0.2">
      <c r="A64" s="249">
        <v>38</v>
      </c>
      <c r="B64" s="250" t="str">
        <f t="shared" si="2"/>
        <v>O.K.</v>
      </c>
      <c r="C64" s="270"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c r="Q64" s="1"/>
    </row>
    <row r="65" spans="1:17" customFormat="1" ht="15" customHeight="1" x14ac:dyDescent="0.2">
      <c r="A65" s="249">
        <v>39</v>
      </c>
      <c r="B65" s="250" t="str">
        <f t="shared" si="2"/>
        <v>O.K.</v>
      </c>
      <c r="C65" s="270"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c r="Q65" s="1"/>
    </row>
    <row r="66" spans="1:17" customFormat="1" ht="15" customHeight="1" x14ac:dyDescent="0.2">
      <c r="A66" s="249">
        <v>40</v>
      </c>
      <c r="B66" s="250" t="str">
        <f t="shared" si="2"/>
        <v>O.K.</v>
      </c>
      <c r="C66" s="270"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c r="Q66" s="1"/>
    </row>
    <row r="67" spans="1:17" customFormat="1" ht="15" customHeight="1" x14ac:dyDescent="0.2">
      <c r="A67" s="249">
        <v>41</v>
      </c>
      <c r="B67" s="250" t="str">
        <f t="shared" si="2"/>
        <v>O.K.</v>
      </c>
      <c r="C67" s="270"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c r="Q67" s="1"/>
    </row>
    <row r="68" spans="1:17" customFormat="1" ht="15" customHeight="1" x14ac:dyDescent="0.2">
      <c r="A68" s="249">
        <v>42</v>
      </c>
      <c r="B68" s="250" t="str">
        <f t="shared" si="2"/>
        <v>O.K.</v>
      </c>
      <c r="C68" s="270"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c r="Q68" s="1"/>
    </row>
    <row r="69" spans="1:17" customFormat="1" ht="15" customHeight="1" x14ac:dyDescent="0.2">
      <c r="A69" s="249">
        <v>43</v>
      </c>
      <c r="B69" s="250" t="str">
        <f t="shared" si="2"/>
        <v>O.K.</v>
      </c>
      <c r="C69" s="270"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c r="Q69" s="1"/>
    </row>
    <row r="70" spans="1:17" customFormat="1" ht="15" customHeight="1" x14ac:dyDescent="0.2">
      <c r="A70" s="249">
        <v>44</v>
      </c>
      <c r="B70" s="250" t="str">
        <f t="shared" si="2"/>
        <v>O.K.</v>
      </c>
      <c r="C70" s="270"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c r="Q70" s="1"/>
    </row>
    <row r="71" spans="1:17" customFormat="1" ht="15" customHeight="1" x14ac:dyDescent="0.2">
      <c r="A71" s="249">
        <v>45</v>
      </c>
      <c r="B71" s="250" t="str">
        <f t="shared" si="2"/>
        <v>O.K.</v>
      </c>
      <c r="C71" s="270"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c r="Q71" s="1"/>
    </row>
    <row r="72" spans="1:17" customFormat="1" ht="15" customHeight="1" x14ac:dyDescent="0.2">
      <c r="A72" s="249">
        <v>46</v>
      </c>
      <c r="B72" s="250" t="str">
        <f t="shared" si="2"/>
        <v>O.K.</v>
      </c>
      <c r="C72" s="270"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c r="Q72" s="1"/>
    </row>
    <row r="73" spans="1:17" customFormat="1" ht="15" customHeight="1" x14ac:dyDescent="0.2">
      <c r="A73" s="249">
        <v>47</v>
      </c>
      <c r="B73" s="250" t="str">
        <f t="shared" si="2"/>
        <v>O.K.</v>
      </c>
      <c r="C73" s="270"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c r="Q73" s="1"/>
    </row>
    <row r="74" spans="1:17" customFormat="1" ht="15" customHeight="1" x14ac:dyDescent="0.2">
      <c r="A74" s="249">
        <v>48</v>
      </c>
      <c r="B74" s="250" t="str">
        <f t="shared" si="2"/>
        <v>O.K.</v>
      </c>
      <c r="C74" s="270"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c r="Q74" s="1"/>
    </row>
    <row r="75" spans="1:17" customFormat="1" ht="15" customHeight="1" x14ac:dyDescent="0.2">
      <c r="A75" s="249">
        <v>244</v>
      </c>
      <c r="B75" s="250" t="str">
        <f t="shared" si="2"/>
        <v>O.K.</v>
      </c>
      <c r="C75" s="270"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c r="Q75" s="1"/>
    </row>
    <row r="76" spans="1:17" customFormat="1" ht="15" customHeight="1" x14ac:dyDescent="0.2">
      <c r="A76" s="249">
        <v>49</v>
      </c>
      <c r="B76" s="250" t="str">
        <f t="shared" si="2"/>
        <v>O.K.</v>
      </c>
      <c r="C76" s="271"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c r="Q76" s="1"/>
    </row>
    <row r="77" spans="1:17" customFormat="1" ht="15" customHeight="1" x14ac:dyDescent="0.2">
      <c r="A77" s="249">
        <v>50</v>
      </c>
      <c r="B77" s="250" t="str">
        <f t="shared" si="2"/>
        <v>O.K.</v>
      </c>
      <c r="C77" s="271"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c r="Q77" s="1"/>
    </row>
    <row r="78" spans="1:17" customFormat="1" ht="15" customHeight="1" x14ac:dyDescent="0.2">
      <c r="A78" s="249">
        <v>51</v>
      </c>
      <c r="B78" s="250" t="str">
        <f t="shared" si="2"/>
        <v>O.K.</v>
      </c>
      <c r="C78" s="271"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c r="Q78" s="1"/>
    </row>
    <row r="79" spans="1:17" customFormat="1" ht="15" customHeight="1" x14ac:dyDescent="0.2">
      <c r="A79" s="249">
        <v>52</v>
      </c>
      <c r="B79" s="250" t="str">
        <f t="shared" si="2"/>
        <v>O.K.</v>
      </c>
      <c r="C79" s="271"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c r="Q79" s="1"/>
    </row>
    <row r="80" spans="1:17" customFormat="1" ht="15" customHeight="1" x14ac:dyDescent="0.2">
      <c r="A80" s="249">
        <v>53</v>
      </c>
      <c r="B80" s="250" t="str">
        <f t="shared" si="2"/>
        <v>O.K.</v>
      </c>
      <c r="C80" s="271"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c r="Q80" s="1"/>
    </row>
    <row r="81" spans="1:17" customFormat="1" ht="15" customHeight="1" x14ac:dyDescent="0.2">
      <c r="A81" s="249">
        <v>54</v>
      </c>
      <c r="B81" s="250" t="str">
        <f t="shared" si="2"/>
        <v>O.K.</v>
      </c>
      <c r="C81" s="271"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c r="Q81" s="1"/>
    </row>
    <row r="82" spans="1:17" customFormat="1" ht="15" customHeight="1" x14ac:dyDescent="0.2">
      <c r="A82" s="249">
        <v>55</v>
      </c>
      <c r="B82" s="250" t="str">
        <f t="shared" si="2"/>
        <v>O.K.</v>
      </c>
      <c r="C82" s="271"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c r="Q82" s="1"/>
    </row>
    <row r="83" spans="1:17" customFormat="1" ht="15" customHeight="1" x14ac:dyDescent="0.2">
      <c r="A83" s="249">
        <v>56</v>
      </c>
      <c r="B83" s="250" t="str">
        <f t="shared" si="2"/>
        <v>O.K.</v>
      </c>
      <c r="C83" s="271"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c r="Q83" s="1"/>
    </row>
    <row r="84" spans="1:17" customFormat="1" ht="15" customHeight="1" x14ac:dyDescent="0.2">
      <c r="A84" s="249">
        <v>57</v>
      </c>
      <c r="B84" s="250" t="str">
        <f t="shared" si="2"/>
        <v>O.K.</v>
      </c>
      <c r="C84" s="271"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c r="Q84" s="1"/>
    </row>
    <row r="85" spans="1:17" customFormat="1" ht="15" customHeight="1" x14ac:dyDescent="0.2">
      <c r="A85" s="249">
        <v>58</v>
      </c>
      <c r="B85" s="250" t="str">
        <f t="shared" ref="B85:B148" si="5">IF(E85=1,"Pogreška",IF(F85=1,"Provjera","O.K."))</f>
        <v>O.K.</v>
      </c>
      <c r="C85" s="271"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c r="Q85" s="1"/>
    </row>
    <row r="86" spans="1:17" customFormat="1" ht="15" customHeight="1" x14ac:dyDescent="0.2">
      <c r="A86" s="249">
        <v>59</v>
      </c>
      <c r="B86" s="250" t="str">
        <f t="shared" si="5"/>
        <v>O.K.</v>
      </c>
      <c r="C86" s="270"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c r="Q86" s="1"/>
    </row>
    <row r="87" spans="1:17" customFormat="1" ht="15" customHeight="1" x14ac:dyDescent="0.2">
      <c r="A87" s="249">
        <v>60</v>
      </c>
      <c r="B87" s="250" t="str">
        <f t="shared" si="5"/>
        <v>O.K.</v>
      </c>
      <c r="C87" s="271"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c r="Q87" s="1"/>
    </row>
    <row r="88" spans="1:17" customFormat="1" ht="15" customHeight="1" x14ac:dyDescent="0.2">
      <c r="A88" s="249">
        <v>61</v>
      </c>
      <c r="B88" s="250" t="str">
        <f t="shared" si="5"/>
        <v>O.K.</v>
      </c>
      <c r="C88" s="271"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c r="Q88" s="1"/>
    </row>
    <row r="89" spans="1:17" customFormat="1" ht="15" customHeight="1" x14ac:dyDescent="0.2">
      <c r="A89" s="249">
        <v>62</v>
      </c>
      <c r="B89" s="250" t="str">
        <f t="shared" si="5"/>
        <v>O.K.</v>
      </c>
      <c r="C89" s="271"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c r="Q89" s="1"/>
    </row>
    <row r="90" spans="1:17" customFormat="1" ht="15" customHeight="1" x14ac:dyDescent="0.2">
      <c r="A90" s="249">
        <v>63</v>
      </c>
      <c r="B90" s="250" t="str">
        <f t="shared" si="5"/>
        <v>O.K.</v>
      </c>
      <c r="C90" s="271"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c r="Q90" s="1"/>
    </row>
    <row r="91" spans="1:17" customFormat="1" ht="15" customHeight="1" x14ac:dyDescent="0.2">
      <c r="A91" s="249">
        <v>64</v>
      </c>
      <c r="B91" s="250" t="str">
        <f t="shared" si="5"/>
        <v>O.K.</v>
      </c>
      <c r="C91" s="271"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c r="Q91" s="1"/>
    </row>
    <row r="92" spans="1:17" customFormat="1" ht="15" customHeight="1" x14ac:dyDescent="0.2">
      <c r="A92" s="249">
        <v>65</v>
      </c>
      <c r="B92" s="250" t="str">
        <f t="shared" si="5"/>
        <v>O.K.</v>
      </c>
      <c r="C92" s="271"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c r="Q92" s="1"/>
    </row>
    <row r="93" spans="1:17" customFormat="1" ht="15" customHeight="1" x14ac:dyDescent="0.2">
      <c r="A93" s="249">
        <v>66</v>
      </c>
      <c r="B93" s="250" t="str">
        <f t="shared" si="5"/>
        <v>O.K.</v>
      </c>
      <c r="C93" s="270"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c r="Q93" s="1"/>
    </row>
    <row r="94" spans="1:17" customFormat="1" ht="15" customHeight="1" x14ac:dyDescent="0.2">
      <c r="A94" s="249">
        <v>67</v>
      </c>
      <c r="B94" s="250" t="str">
        <f t="shared" si="5"/>
        <v>O.K.</v>
      </c>
      <c r="C94" s="270"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c r="Q94" s="1"/>
    </row>
    <row r="95" spans="1:17" customFormat="1" ht="15" customHeight="1" x14ac:dyDescent="0.2">
      <c r="A95" s="249">
        <v>68</v>
      </c>
      <c r="B95" s="250" t="str">
        <f t="shared" si="5"/>
        <v>O.K.</v>
      </c>
      <c r="C95" s="270"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c r="Q95" s="1"/>
    </row>
    <row r="96" spans="1:17" customFormat="1" ht="15" customHeight="1" x14ac:dyDescent="0.2">
      <c r="A96" s="249">
        <v>69</v>
      </c>
      <c r="B96" s="250" t="str">
        <f t="shared" si="5"/>
        <v>O.K.</v>
      </c>
      <c r="C96" s="270"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c r="Q96" s="1"/>
    </row>
    <row r="97" spans="1:17" customFormat="1" ht="15" customHeight="1" x14ac:dyDescent="0.2">
      <c r="A97" s="249">
        <v>70</v>
      </c>
      <c r="B97" s="250" t="str">
        <f t="shared" si="5"/>
        <v>O.K.</v>
      </c>
      <c r="C97" s="270"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c r="Q97" s="1"/>
    </row>
    <row r="98" spans="1:17" customFormat="1" ht="15" customHeight="1" x14ac:dyDescent="0.2">
      <c r="A98" s="249">
        <v>71</v>
      </c>
      <c r="B98" s="250" t="str">
        <f t="shared" si="5"/>
        <v>O.K.</v>
      </c>
      <c r="C98" s="270"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c r="Q98" s="1"/>
    </row>
    <row r="99" spans="1:17" customFormat="1" ht="15" customHeight="1" x14ac:dyDescent="0.2">
      <c r="A99" s="249">
        <v>72</v>
      </c>
      <c r="B99" s="250" t="str">
        <f t="shared" si="5"/>
        <v>O.K.</v>
      </c>
      <c r="C99" s="270"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c r="Q99" s="1"/>
    </row>
    <row r="100" spans="1:17" customFormat="1" ht="15" customHeight="1" x14ac:dyDescent="0.2">
      <c r="A100" s="249">
        <v>73</v>
      </c>
      <c r="B100" s="250" t="str">
        <f t="shared" si="5"/>
        <v>O.K.</v>
      </c>
      <c r="C100" s="270"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c r="Q100" s="1"/>
    </row>
    <row r="101" spans="1:17" customFormat="1" ht="15" customHeight="1" x14ac:dyDescent="0.2">
      <c r="A101" s="249">
        <v>74</v>
      </c>
      <c r="B101" s="250" t="str">
        <f t="shared" si="5"/>
        <v>O.K.</v>
      </c>
      <c r="C101" s="270"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c r="Q101" s="1"/>
    </row>
    <row r="102" spans="1:17" customFormat="1" ht="15" customHeight="1" x14ac:dyDescent="0.2">
      <c r="A102" s="249">
        <v>75</v>
      </c>
      <c r="B102" s="250" t="str">
        <f t="shared" si="5"/>
        <v>O.K.</v>
      </c>
      <c r="C102" s="270"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c r="Q102" s="1"/>
    </row>
    <row r="103" spans="1:17" customFormat="1" ht="15" customHeight="1" x14ac:dyDescent="0.2">
      <c r="A103" s="249">
        <v>76</v>
      </c>
      <c r="B103" s="250" t="str">
        <f t="shared" si="5"/>
        <v>O.K.</v>
      </c>
      <c r="C103" s="270"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c r="Q103" s="1"/>
    </row>
    <row r="104" spans="1:17" customFormat="1" ht="15" customHeight="1" x14ac:dyDescent="0.2">
      <c r="A104" s="249">
        <v>77</v>
      </c>
      <c r="B104" s="250" t="str">
        <f t="shared" si="5"/>
        <v>O.K.</v>
      </c>
      <c r="C104" s="270"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c r="Q104" s="1"/>
    </row>
    <row r="105" spans="1:17" customFormat="1" ht="15" customHeight="1" x14ac:dyDescent="0.2">
      <c r="A105" s="249">
        <v>78</v>
      </c>
      <c r="B105" s="250" t="str">
        <f t="shared" si="5"/>
        <v>O.K.</v>
      </c>
      <c r="C105" s="270"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c r="Q105" s="1"/>
    </row>
    <row r="106" spans="1:17" customFormat="1" ht="15" customHeight="1" x14ac:dyDescent="0.2">
      <c r="A106" s="249">
        <v>79</v>
      </c>
      <c r="B106" s="250" t="str">
        <f t="shared" si="5"/>
        <v>O.K.</v>
      </c>
      <c r="C106" s="270"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c r="Q106" s="1"/>
    </row>
    <row r="107" spans="1:17" customFormat="1" ht="15" customHeight="1" x14ac:dyDescent="0.2">
      <c r="A107" s="249">
        <v>80</v>
      </c>
      <c r="B107" s="250" t="str">
        <f t="shared" si="5"/>
        <v>O.K.</v>
      </c>
      <c r="C107" s="270"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c r="Q107" s="1"/>
    </row>
    <row r="108" spans="1:17" customFormat="1" ht="15" customHeight="1" x14ac:dyDescent="0.2">
      <c r="A108" s="249">
        <v>81</v>
      </c>
      <c r="B108" s="250" t="str">
        <f t="shared" si="5"/>
        <v>O.K.</v>
      </c>
      <c r="C108" s="270"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c r="Q108" s="1"/>
    </row>
    <row r="109" spans="1:17" customFormat="1" ht="15" customHeight="1" x14ac:dyDescent="0.2">
      <c r="A109" s="249">
        <v>82</v>
      </c>
      <c r="B109" s="250" t="str">
        <f t="shared" si="5"/>
        <v>O.K.</v>
      </c>
      <c r="C109" s="270"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c r="Q109" s="1"/>
    </row>
    <row r="110" spans="1:17" customFormat="1" ht="15" customHeight="1" x14ac:dyDescent="0.2">
      <c r="A110" s="249">
        <v>83</v>
      </c>
      <c r="B110" s="250" t="str">
        <f t="shared" si="5"/>
        <v>O.K.</v>
      </c>
      <c r="C110" s="270"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c r="Q110" s="1"/>
    </row>
    <row r="111" spans="1:17" customFormat="1" ht="15" customHeight="1" x14ac:dyDescent="0.2">
      <c r="A111" s="249">
        <v>84</v>
      </c>
      <c r="B111" s="250" t="str">
        <f t="shared" si="5"/>
        <v>O.K.</v>
      </c>
      <c r="C111" s="270"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c r="Q111" s="1"/>
    </row>
    <row r="112" spans="1:17" customFormat="1" ht="15" customHeight="1" x14ac:dyDescent="0.2">
      <c r="A112" s="249">
        <v>85</v>
      </c>
      <c r="B112" s="250" t="str">
        <f t="shared" si="5"/>
        <v>O.K.</v>
      </c>
      <c r="C112" s="270"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c r="Q112" s="1"/>
    </row>
    <row r="113" spans="1:17" customFormat="1" ht="15" customHeight="1" x14ac:dyDescent="0.2">
      <c r="A113" s="249">
        <v>86</v>
      </c>
      <c r="B113" s="250" t="str">
        <f t="shared" si="5"/>
        <v>O.K.</v>
      </c>
      <c r="C113" s="270"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c r="Q113" s="1"/>
    </row>
    <row r="114" spans="1:17" customFormat="1" ht="15" customHeight="1" x14ac:dyDescent="0.2">
      <c r="A114" s="249">
        <v>87</v>
      </c>
      <c r="B114" s="250" t="str">
        <f t="shared" si="5"/>
        <v>O.K.</v>
      </c>
      <c r="C114" s="270"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c r="Q114" s="1"/>
    </row>
    <row r="115" spans="1:17" customFormat="1" ht="15" customHeight="1" x14ac:dyDescent="0.2">
      <c r="A115" s="249">
        <v>88</v>
      </c>
      <c r="B115" s="250" t="str">
        <f t="shared" si="5"/>
        <v>O.K.</v>
      </c>
      <c r="C115" s="270"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c r="Q115" s="1"/>
    </row>
    <row r="116" spans="1:17" customFormat="1" ht="15" customHeight="1" x14ac:dyDescent="0.2">
      <c r="A116" s="249">
        <v>89</v>
      </c>
      <c r="B116" s="250" t="str">
        <f t="shared" si="5"/>
        <v>O.K.</v>
      </c>
      <c r="C116" s="270"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c r="Q116" s="1"/>
    </row>
    <row r="117" spans="1:17" customFormat="1" ht="15" customHeight="1" x14ac:dyDescent="0.2">
      <c r="A117" s="249">
        <v>90</v>
      </c>
      <c r="B117" s="250" t="str">
        <f t="shared" si="5"/>
        <v>O.K.</v>
      </c>
      <c r="C117" s="270"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c r="Q117" s="1"/>
    </row>
    <row r="118" spans="1:17" customFormat="1" ht="15" customHeight="1" x14ac:dyDescent="0.2">
      <c r="A118" s="249">
        <v>91</v>
      </c>
      <c r="B118" s="250" t="str">
        <f t="shared" si="5"/>
        <v>O.K.</v>
      </c>
      <c r="C118" s="270"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c r="Q118" s="1"/>
    </row>
    <row r="119" spans="1:17" customFormat="1" ht="15" customHeight="1" x14ac:dyDescent="0.2">
      <c r="A119" s="249">
        <v>92</v>
      </c>
      <c r="B119" s="250" t="str">
        <f t="shared" si="5"/>
        <v>O.K.</v>
      </c>
      <c r="C119" s="271"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c r="Q119" s="1"/>
    </row>
    <row r="120" spans="1:17" customFormat="1" ht="15" customHeight="1" x14ac:dyDescent="0.2">
      <c r="A120" s="249">
        <v>93</v>
      </c>
      <c r="B120" s="250" t="str">
        <f t="shared" si="5"/>
        <v>O.K.</v>
      </c>
      <c r="C120" s="271"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c r="Q120" s="1"/>
    </row>
    <row r="121" spans="1:17" customFormat="1" ht="15" customHeight="1" x14ac:dyDescent="0.2">
      <c r="A121" s="249">
        <v>94</v>
      </c>
      <c r="B121" s="250" t="str">
        <f t="shared" si="5"/>
        <v>O.K.</v>
      </c>
      <c r="C121" s="271"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c r="Q121" s="1"/>
    </row>
    <row r="122" spans="1:17" customFormat="1" ht="15" customHeight="1" x14ac:dyDescent="0.2">
      <c r="A122" s="249">
        <v>95</v>
      </c>
      <c r="B122" s="250" t="str">
        <f t="shared" si="5"/>
        <v>O.K.</v>
      </c>
      <c r="C122" s="271"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c r="Q122" s="1"/>
    </row>
    <row r="123" spans="1:17" customFormat="1" ht="15" customHeight="1" x14ac:dyDescent="0.2">
      <c r="A123" s="249">
        <v>96</v>
      </c>
      <c r="B123" s="250" t="str">
        <f t="shared" si="5"/>
        <v>O.K.</v>
      </c>
      <c r="C123" s="271"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c r="Q123" s="1"/>
    </row>
    <row r="124" spans="1:17" customFormat="1" ht="15" customHeight="1" x14ac:dyDescent="0.2">
      <c r="A124" s="249">
        <v>97</v>
      </c>
      <c r="B124" s="250" t="str">
        <f t="shared" si="5"/>
        <v>O.K.</v>
      </c>
      <c r="C124" s="271"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c r="Q124" s="1"/>
    </row>
    <row r="125" spans="1:17" customFormat="1" ht="15" customHeight="1" x14ac:dyDescent="0.2">
      <c r="A125" s="249">
        <v>98</v>
      </c>
      <c r="B125" s="250" t="str">
        <f t="shared" si="5"/>
        <v>O.K.</v>
      </c>
      <c r="C125" s="271"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c r="Q125" s="1"/>
    </row>
    <row r="126" spans="1:17" customFormat="1" ht="15" customHeight="1" x14ac:dyDescent="0.2">
      <c r="A126" s="249">
        <v>99</v>
      </c>
      <c r="B126" s="250" t="str">
        <f t="shared" si="5"/>
        <v>O.K.</v>
      </c>
      <c r="C126" s="271"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c r="Q126" s="1"/>
    </row>
    <row r="127" spans="1:17" customFormat="1" ht="15" customHeight="1" x14ac:dyDescent="0.2">
      <c r="A127" s="249">
        <v>100</v>
      </c>
      <c r="B127" s="250" t="str">
        <f t="shared" si="5"/>
        <v>O.K.</v>
      </c>
      <c r="C127" s="271"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c r="Q127" s="1"/>
    </row>
    <row r="128" spans="1:17" customFormat="1" ht="15" customHeight="1" x14ac:dyDescent="0.2">
      <c r="A128" s="249">
        <v>101</v>
      </c>
      <c r="B128" s="250" t="str">
        <f t="shared" si="5"/>
        <v>O.K.</v>
      </c>
      <c r="C128" s="271"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c r="Q128" s="1"/>
    </row>
    <row r="129" spans="1:17" customFormat="1" ht="15" customHeight="1" x14ac:dyDescent="0.2">
      <c r="A129" s="249">
        <v>102</v>
      </c>
      <c r="B129" s="250" t="str">
        <f t="shared" si="5"/>
        <v>O.K.</v>
      </c>
      <c r="C129" s="271"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c r="Q129" s="1"/>
    </row>
    <row r="130" spans="1:17" customFormat="1" ht="15" customHeight="1" x14ac:dyDescent="0.2">
      <c r="A130" s="249">
        <v>103</v>
      </c>
      <c r="B130" s="250" t="str">
        <f t="shared" si="5"/>
        <v>O.K.</v>
      </c>
      <c r="C130" s="271"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c r="Q130" s="1"/>
    </row>
    <row r="131" spans="1:17" customFormat="1" ht="15" customHeight="1" x14ac:dyDescent="0.2">
      <c r="A131" s="249">
        <v>104</v>
      </c>
      <c r="B131" s="250" t="str">
        <f t="shared" si="5"/>
        <v>O.K.</v>
      </c>
      <c r="C131" s="271"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c r="Q131" s="1"/>
    </row>
    <row r="132" spans="1:17" customFormat="1" ht="15" customHeight="1" x14ac:dyDescent="0.2">
      <c r="A132" s="249">
        <v>105</v>
      </c>
      <c r="B132" s="250" t="str">
        <f t="shared" si="5"/>
        <v>O.K.</v>
      </c>
      <c r="C132" s="271"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c r="Q132" s="1"/>
    </row>
    <row r="133" spans="1:17" customFormat="1" ht="15" customHeight="1" x14ac:dyDescent="0.2">
      <c r="A133" s="249">
        <v>106</v>
      </c>
      <c r="B133" s="250" t="str">
        <f t="shared" si="5"/>
        <v>O.K.</v>
      </c>
      <c r="C133" s="271"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c r="Q133" s="1"/>
    </row>
    <row r="134" spans="1:17" customFormat="1" ht="15" customHeight="1" x14ac:dyDescent="0.2">
      <c r="A134" s="249">
        <v>107</v>
      </c>
      <c r="B134" s="250" t="str">
        <f t="shared" si="5"/>
        <v>O.K.</v>
      </c>
      <c r="C134" s="271"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c r="Q134" s="1"/>
    </row>
    <row r="135" spans="1:17" customFormat="1" ht="15" customHeight="1" x14ac:dyDescent="0.2">
      <c r="A135" s="249">
        <v>108</v>
      </c>
      <c r="B135" s="250" t="str">
        <f t="shared" si="5"/>
        <v>O.K.</v>
      </c>
      <c r="C135" s="271"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c r="Q135" s="1"/>
    </row>
    <row r="136" spans="1:17" customFormat="1" ht="15" customHeight="1" x14ac:dyDescent="0.2">
      <c r="A136" s="249">
        <v>109</v>
      </c>
      <c r="B136" s="250" t="str">
        <f t="shared" si="5"/>
        <v>O.K.</v>
      </c>
      <c r="C136" s="270"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c r="Q136" s="1"/>
    </row>
    <row r="137" spans="1:17" customFormat="1" ht="15" customHeight="1" x14ac:dyDescent="0.2">
      <c r="A137" s="249">
        <v>110</v>
      </c>
      <c r="B137" s="250" t="str">
        <f t="shared" si="5"/>
        <v>O.K.</v>
      </c>
      <c r="C137" s="270"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c r="Q137" s="1"/>
    </row>
    <row r="138" spans="1:17" customFormat="1" ht="15" customHeight="1" x14ac:dyDescent="0.2">
      <c r="A138" s="249">
        <v>111</v>
      </c>
      <c r="B138" s="250" t="str">
        <f t="shared" si="5"/>
        <v>O.K.</v>
      </c>
      <c r="C138" s="270"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c r="Q138" s="1"/>
    </row>
    <row r="139" spans="1:17" customFormat="1" ht="15" customHeight="1" x14ac:dyDescent="0.2">
      <c r="A139" s="249">
        <v>112</v>
      </c>
      <c r="B139" s="250" t="str">
        <f t="shared" si="5"/>
        <v>O.K.</v>
      </c>
      <c r="C139" s="270"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c r="Q139" s="1"/>
    </row>
    <row r="140" spans="1:17" customFormat="1" ht="15" customHeight="1" x14ac:dyDescent="0.2">
      <c r="A140" s="249">
        <v>113</v>
      </c>
      <c r="B140" s="250" t="str">
        <f t="shared" si="5"/>
        <v>O.K.</v>
      </c>
      <c r="C140" s="270"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c r="Q140" s="1"/>
    </row>
    <row r="141" spans="1:17" customFormat="1" ht="15" customHeight="1" x14ac:dyDescent="0.2">
      <c r="A141" s="249">
        <v>114</v>
      </c>
      <c r="B141" s="250" t="str">
        <f t="shared" si="5"/>
        <v>O.K.</v>
      </c>
      <c r="C141" s="270"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c r="Q141" s="1"/>
    </row>
    <row r="142" spans="1:17" customFormat="1" ht="15" customHeight="1" x14ac:dyDescent="0.2">
      <c r="A142" s="249">
        <v>115</v>
      </c>
      <c r="B142" s="250" t="str">
        <f t="shared" si="5"/>
        <v>O.K.</v>
      </c>
      <c r="C142" s="270"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c r="Q142" s="1"/>
    </row>
    <row r="143" spans="1:17" customFormat="1" ht="15" customHeight="1" x14ac:dyDescent="0.2">
      <c r="A143" s="249">
        <v>116</v>
      </c>
      <c r="B143" s="250" t="str">
        <f t="shared" si="5"/>
        <v>O.K.</v>
      </c>
      <c r="C143" s="270"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c r="Q143" s="1"/>
    </row>
    <row r="144" spans="1:17" customFormat="1" ht="15" customHeight="1" x14ac:dyDescent="0.2">
      <c r="A144" s="249">
        <v>117</v>
      </c>
      <c r="B144" s="250" t="str">
        <f t="shared" si="5"/>
        <v>O.K.</v>
      </c>
      <c r="C144" s="270"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c r="Q144" s="1"/>
    </row>
    <row r="145" spans="1:17" customFormat="1" ht="15" customHeight="1" x14ac:dyDescent="0.2">
      <c r="A145" s="249">
        <v>118</v>
      </c>
      <c r="B145" s="250" t="str">
        <f t="shared" si="5"/>
        <v>O.K.</v>
      </c>
      <c r="C145" s="270"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c r="Q145" s="1"/>
    </row>
    <row r="146" spans="1:17" customFormat="1" ht="15" customHeight="1" x14ac:dyDescent="0.2">
      <c r="A146" s="249">
        <v>119</v>
      </c>
      <c r="B146" s="250" t="str">
        <f t="shared" si="5"/>
        <v>O.K.</v>
      </c>
      <c r="C146" s="270"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c r="Q146" s="1"/>
    </row>
    <row r="147" spans="1:17" customFormat="1" ht="15" customHeight="1" x14ac:dyDescent="0.2">
      <c r="A147" s="249">
        <v>120</v>
      </c>
      <c r="B147" s="250" t="str">
        <f t="shared" si="5"/>
        <v>O.K.</v>
      </c>
      <c r="C147" s="270"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c r="Q147" s="1"/>
    </row>
    <row r="148" spans="1:17" customFormat="1" ht="15" customHeight="1" x14ac:dyDescent="0.2">
      <c r="A148" s="249">
        <v>121</v>
      </c>
      <c r="B148" s="250" t="str">
        <f t="shared" si="5"/>
        <v>O.K.</v>
      </c>
      <c r="C148" s="270"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c r="Q148" s="1"/>
    </row>
    <row r="149" spans="1:17" customFormat="1" ht="15" customHeight="1" x14ac:dyDescent="0.2">
      <c r="A149" s="249">
        <v>122</v>
      </c>
      <c r="B149" s="250" t="str">
        <f t="shared" ref="B149:B212" si="8">IF(E149=1,"Pogreška",IF(F149=1,"Provjera","O.K."))</f>
        <v>O.K.</v>
      </c>
      <c r="C149" s="270"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c r="Q149" s="1"/>
    </row>
    <row r="150" spans="1:17" customFormat="1" ht="15" customHeight="1" x14ac:dyDescent="0.2">
      <c r="A150" s="249">
        <v>123</v>
      </c>
      <c r="B150" s="250" t="str">
        <f t="shared" si="8"/>
        <v>O.K.</v>
      </c>
      <c r="C150" s="270"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c r="Q150" s="1"/>
    </row>
    <row r="151" spans="1:17" customFormat="1" ht="15" customHeight="1" x14ac:dyDescent="0.2">
      <c r="A151" s="249">
        <v>124</v>
      </c>
      <c r="B151" s="250" t="str">
        <f t="shared" si="8"/>
        <v>O.K.</v>
      </c>
      <c r="C151" s="272"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c r="Q151" s="1"/>
    </row>
    <row r="152" spans="1:17" customFormat="1" ht="15" customHeight="1" x14ac:dyDescent="0.2">
      <c r="A152" s="249">
        <v>125</v>
      </c>
      <c r="B152" s="250" t="str">
        <f t="shared" si="8"/>
        <v>O.K.</v>
      </c>
      <c r="C152" s="270" t="s">
        <v>3185</v>
      </c>
      <c r="D152" s="251"/>
      <c r="E152" s="252">
        <f t="shared" si="9"/>
        <v>0</v>
      </c>
      <c r="F152" s="252">
        <f t="shared" si="10"/>
        <v>0</v>
      </c>
      <c r="G152" s="252">
        <f>IF(ROUND('PR-RAS'!D967,2)&gt;ROUND('PR-RAS'!D615,2),1,0)</f>
        <v>0</v>
      </c>
      <c r="H152" s="252">
        <f>IF(ROUND('PR-RAS'!E967,2)&gt;ROUND('PR-RAS'!E615,2),1,0)</f>
        <v>0</v>
      </c>
      <c r="I152" s="273"/>
      <c r="J152" s="273"/>
      <c r="K152" s="252"/>
      <c r="L152" s="252"/>
      <c r="M152" s="252"/>
      <c r="N152" s="252"/>
      <c r="O152" s="252"/>
      <c r="P152" s="137"/>
      <c r="Q152" s="1"/>
    </row>
    <row r="153" spans="1:17" customFormat="1" ht="15" customHeight="1" x14ac:dyDescent="0.2">
      <c r="A153" s="249">
        <v>126</v>
      </c>
      <c r="B153" s="250" t="str">
        <f t="shared" si="8"/>
        <v>O.K.</v>
      </c>
      <c r="C153" s="270" t="s">
        <v>3186</v>
      </c>
      <c r="D153" s="251"/>
      <c r="E153" s="252">
        <f t="shared" si="9"/>
        <v>0</v>
      </c>
      <c r="F153" s="252">
        <f t="shared" si="10"/>
        <v>0</v>
      </c>
      <c r="G153" s="252">
        <f>IF(ABS('PR-RAS'!D618-SUM('PR-RAS'!D968:D969))&gt;0.001,1,0)</f>
        <v>0</v>
      </c>
      <c r="H153" s="252">
        <f>IF(ABS('PR-RAS'!E618-SUM('PR-RAS'!E968:E969))&gt;0.001,1,0)</f>
        <v>0</v>
      </c>
      <c r="I153" s="273"/>
      <c r="J153" s="273"/>
      <c r="K153" s="252"/>
      <c r="L153" s="252"/>
      <c r="M153" s="252"/>
      <c r="N153" s="252"/>
      <c r="O153" s="252"/>
      <c r="P153" s="137"/>
      <c r="Q153" s="1"/>
    </row>
    <row r="154" spans="1:17" customFormat="1" ht="15" customHeight="1" x14ac:dyDescent="0.2">
      <c r="A154" s="249">
        <v>127</v>
      </c>
      <c r="B154" s="250" t="str">
        <f t="shared" si="8"/>
        <v>O.K.</v>
      </c>
      <c r="C154" s="270"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c r="Q154" s="1"/>
    </row>
    <row r="155" spans="1:17" customFormat="1" ht="15" customHeight="1" x14ac:dyDescent="0.2">
      <c r="A155" s="249">
        <v>128</v>
      </c>
      <c r="B155" s="250" t="str">
        <f t="shared" si="8"/>
        <v>O.K.</v>
      </c>
      <c r="C155" s="270" t="s">
        <v>3188</v>
      </c>
      <c r="D155" s="251"/>
      <c r="E155" s="252">
        <f t="shared" si="9"/>
        <v>0</v>
      </c>
      <c r="F155" s="252">
        <f t="shared" si="10"/>
        <v>0</v>
      </c>
      <c r="G155" s="252">
        <f>IF(ABS('PR-RAS'!D620-SUM('PR-RAS'!D972:D973))&gt;0.001,1,0)</f>
        <v>0</v>
      </c>
      <c r="H155" s="252">
        <f>IF(ABS('PR-RAS'!E620-SUM('PR-RAS'!E972:E973))&gt;0.001,1,0)</f>
        <v>0</v>
      </c>
      <c r="I155" s="273"/>
      <c r="J155" s="273"/>
      <c r="K155" s="252"/>
      <c r="L155" s="252"/>
      <c r="M155" s="252"/>
      <c r="N155" s="252"/>
      <c r="O155" s="252"/>
      <c r="P155" s="137"/>
      <c r="Q155" s="1"/>
    </row>
    <row r="156" spans="1:17" customFormat="1" ht="15" customHeight="1" x14ac:dyDescent="0.2">
      <c r="A156" s="249">
        <v>129</v>
      </c>
      <c r="B156" s="250" t="str">
        <f t="shared" si="8"/>
        <v>O.K.</v>
      </c>
      <c r="C156" s="270" t="s">
        <v>3189</v>
      </c>
      <c r="D156" s="251"/>
      <c r="E156" s="252">
        <f t="shared" si="9"/>
        <v>0</v>
      </c>
      <c r="F156" s="252">
        <f t="shared" si="10"/>
        <v>0</v>
      </c>
      <c r="G156" s="252">
        <f>IF(ABS('PR-RAS'!D621-SUM('PR-RAS'!D974:D975))&gt;0.001,1,0)</f>
        <v>0</v>
      </c>
      <c r="H156" s="252">
        <f>IF(ABS('PR-RAS'!E621-SUM('PR-RAS'!E974:E975))&gt;0.001,1,0)</f>
        <v>0</v>
      </c>
      <c r="I156" s="273"/>
      <c r="J156" s="273"/>
      <c r="K156" s="252"/>
      <c r="L156" s="252"/>
      <c r="M156" s="252"/>
      <c r="N156" s="252"/>
      <c r="O156" s="252"/>
      <c r="P156" s="137"/>
      <c r="Q156" s="1"/>
    </row>
    <row r="157" spans="1:17" customFormat="1" ht="15" customHeight="1" x14ac:dyDescent="0.2">
      <c r="A157" s="249">
        <v>130</v>
      </c>
      <c r="B157" s="250" t="str">
        <f t="shared" si="8"/>
        <v>O.K.</v>
      </c>
      <c r="C157" s="270"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c r="Q157" s="1"/>
    </row>
    <row r="158" spans="1:17" customFormat="1" ht="15" customHeight="1" x14ac:dyDescent="0.2">
      <c r="A158" s="249">
        <v>131</v>
      </c>
      <c r="B158" s="250" t="str">
        <f t="shared" si="8"/>
        <v>O.K.</v>
      </c>
      <c r="C158" s="270" t="s">
        <v>3191</v>
      </c>
      <c r="D158" s="251"/>
      <c r="E158" s="252">
        <f t="shared" si="9"/>
        <v>0</v>
      </c>
      <c r="F158" s="252">
        <f t="shared" si="10"/>
        <v>0</v>
      </c>
      <c r="G158" s="252">
        <f>IF(ABS('PR-RAS'!D623-SUM('PR-RAS'!D978:D979))&gt;0.001,1,0)</f>
        <v>0</v>
      </c>
      <c r="H158" s="252">
        <f>IF(ABS('PR-RAS'!E623-SUM('PR-RAS'!E978:E979))&gt;0.001,1,0)</f>
        <v>0</v>
      </c>
      <c r="I158" s="273"/>
      <c r="J158" s="273"/>
      <c r="K158" s="252"/>
      <c r="L158" s="252"/>
      <c r="M158" s="252"/>
      <c r="N158" s="252"/>
      <c r="O158" s="252"/>
      <c r="P158" s="137"/>
      <c r="Q158" s="1"/>
    </row>
    <row r="159" spans="1:17" customFormat="1" ht="15" customHeight="1" x14ac:dyDescent="0.2">
      <c r="A159" s="249">
        <v>132</v>
      </c>
      <c r="B159" s="250" t="str">
        <f t="shared" si="8"/>
        <v>O.K.</v>
      </c>
      <c r="C159" s="270" t="s">
        <v>3192</v>
      </c>
      <c r="D159" s="251"/>
      <c r="E159" s="252">
        <f t="shared" si="9"/>
        <v>0</v>
      </c>
      <c r="F159" s="252">
        <f t="shared" si="10"/>
        <v>0</v>
      </c>
      <c r="G159" s="252">
        <f>IF(ABS('PR-RAS'!D624-SUM('PR-RAS'!D980:D981))&gt;0.001,1,0)</f>
        <v>0</v>
      </c>
      <c r="H159" s="252">
        <f>IF(ABS('PR-RAS'!E624-SUM('PR-RAS'!E980:E981))&gt;0.001,1,0)</f>
        <v>0</v>
      </c>
      <c r="I159" s="273"/>
      <c r="J159" s="273"/>
      <c r="K159" s="252"/>
      <c r="L159" s="252"/>
      <c r="M159" s="252"/>
      <c r="N159" s="252"/>
      <c r="O159" s="252"/>
      <c r="P159" s="137"/>
      <c r="Q159" s="1"/>
    </row>
    <row r="160" spans="1:17" customFormat="1" ht="15" customHeight="1" x14ac:dyDescent="0.2">
      <c r="A160" s="249">
        <v>133</v>
      </c>
      <c r="B160" s="250" t="str">
        <f t="shared" si="8"/>
        <v>O.K.</v>
      </c>
      <c r="C160" s="270"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c r="Q160" s="1"/>
    </row>
    <row r="161" spans="1:17" customFormat="1" ht="30" customHeight="1" x14ac:dyDescent="0.2">
      <c r="A161" s="249">
        <v>135</v>
      </c>
      <c r="B161" s="250" t="str">
        <f t="shared" si="8"/>
        <v>O.K.</v>
      </c>
      <c r="C161" s="272"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c r="Q161" s="1"/>
    </row>
    <row r="162" spans="1:17" customFormat="1" ht="30.75" customHeight="1" x14ac:dyDescent="0.2">
      <c r="A162" s="249">
        <v>136</v>
      </c>
      <c r="B162" s="250" t="str">
        <f t="shared" si="8"/>
        <v>O.K.</v>
      </c>
      <c r="C162" s="274"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c r="Q162" s="1"/>
    </row>
    <row r="163" spans="1:17" customFormat="1" ht="30" customHeight="1" x14ac:dyDescent="0.2">
      <c r="A163" s="249">
        <v>137</v>
      </c>
      <c r="B163" s="250" t="str">
        <f t="shared" si="8"/>
        <v>O.K.</v>
      </c>
      <c r="C163" s="272" t="s">
        <v>3196</v>
      </c>
      <c r="D163" s="251"/>
      <c r="E163" s="252">
        <f t="shared" si="9"/>
        <v>0</v>
      </c>
      <c r="F163" s="252">
        <f t="shared" si="10"/>
        <v>0</v>
      </c>
      <c r="G163" s="252">
        <f>IF(AND(I3=11,MAX('PR-RAS'!D16:E28,'PR-RAS'!D30:E35,'PR-RAS'!D37:E39,'PR-RAS'!D45:E49,'PR-RAS'!D141:E141,'PR-RAS'!D240:E243,'PR-RAS'!D254:E254)&gt;0),1,0)</f>
        <v>0</v>
      </c>
      <c r="H163" s="252"/>
      <c r="I163" s="275"/>
      <c r="J163" s="252"/>
      <c r="K163" s="252"/>
      <c r="L163" s="252"/>
      <c r="M163" s="252"/>
      <c r="N163" s="252"/>
      <c r="O163" s="252"/>
      <c r="P163" s="137"/>
      <c r="Q163" s="1"/>
    </row>
    <row r="164" spans="1:17" customFormat="1" ht="32.25" customHeight="1" x14ac:dyDescent="0.2">
      <c r="A164" s="249">
        <v>245</v>
      </c>
      <c r="B164" s="250" t="str">
        <f t="shared" si="8"/>
        <v>O.K.</v>
      </c>
      <c r="C164" s="274" t="s">
        <v>3197</v>
      </c>
      <c r="D164" s="251"/>
      <c r="E164" s="252">
        <f t="shared" si="9"/>
        <v>0</v>
      </c>
      <c r="F164" s="252">
        <f t="shared" si="10"/>
        <v>0</v>
      </c>
      <c r="G164" s="252">
        <f>IF(AND(I3=11,MAX('PR-RAS'!D209:E209)&gt;0,O3&lt;&gt;51255,O3&lt;&gt;51263,O3&lt;&gt;51343,O3&lt;&gt;51319,O3&lt;&gt;51298,O3&lt;&gt;51302,O3&lt;&gt;51327,O3&lt;&gt;51335,O3&lt;&gt;51280,O3&lt;&gt;51271),1,0)</f>
        <v>0</v>
      </c>
      <c r="H164" s="252"/>
      <c r="I164" s="275"/>
      <c r="J164" s="252"/>
      <c r="K164" s="252"/>
      <c r="L164" s="252"/>
      <c r="M164" s="252"/>
      <c r="N164" s="252"/>
      <c r="O164" s="252"/>
      <c r="P164" s="137"/>
      <c r="Q164" s="1"/>
    </row>
    <row r="165" spans="1:17" customFormat="1" ht="30" customHeight="1" x14ac:dyDescent="0.2">
      <c r="A165" s="249">
        <v>138</v>
      </c>
      <c r="B165" s="250" t="str">
        <f t="shared" si="8"/>
        <v>O.K.</v>
      </c>
      <c r="C165" s="272" t="s">
        <v>3198</v>
      </c>
      <c r="D165" s="251"/>
      <c r="E165" s="252">
        <f t="shared" si="9"/>
        <v>0</v>
      </c>
      <c r="F165" s="252">
        <f t="shared" si="10"/>
        <v>0</v>
      </c>
      <c r="G165" s="252">
        <f>IF(AND(I3=11,O3&lt;&gt;47107,MAX('PR-RAS'!D255:E255)&gt;0),1,0)</f>
        <v>0</v>
      </c>
      <c r="H165" s="252">
        <f>IF(AND(I3=11,O3&lt;&gt;47107,MIN('PR-RAS'!D255:E255)&lt;0),1,0)</f>
        <v>0</v>
      </c>
      <c r="I165" s="275"/>
      <c r="J165" s="252"/>
      <c r="K165" s="252"/>
      <c r="L165" s="252"/>
      <c r="M165" s="252"/>
      <c r="N165" s="252"/>
      <c r="O165" s="252"/>
      <c r="P165" s="137"/>
      <c r="Q165" s="1"/>
    </row>
    <row r="166" spans="1:17" customFormat="1" ht="29.25" customHeight="1" x14ac:dyDescent="0.2">
      <c r="A166" s="249">
        <v>139</v>
      </c>
      <c r="B166" s="250" t="str">
        <f t="shared" si="8"/>
        <v>O.K.</v>
      </c>
      <c r="C166" s="274"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c r="Q166" s="1"/>
    </row>
    <row r="167" spans="1:17" customFormat="1" ht="18.75" customHeight="1" x14ac:dyDescent="0.2">
      <c r="A167" s="249">
        <v>246</v>
      </c>
      <c r="B167" s="250" t="str">
        <f t="shared" si="8"/>
        <v>O.K.</v>
      </c>
      <c r="C167" s="274"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c r="Q167" s="1"/>
    </row>
    <row r="168" spans="1:17" customFormat="1" ht="18.75" customHeight="1" x14ac:dyDescent="0.2">
      <c r="A168" s="249">
        <v>247</v>
      </c>
      <c r="B168" s="250" t="str">
        <f t="shared" si="8"/>
        <v>O.K.</v>
      </c>
      <c r="C168" s="272"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c r="Q168" s="1"/>
    </row>
    <row r="169" spans="1:17" customFormat="1" ht="18.75" customHeight="1" x14ac:dyDescent="0.2">
      <c r="A169" s="249">
        <v>248</v>
      </c>
      <c r="B169" s="250" t="str">
        <f t="shared" si="8"/>
        <v>O.K.</v>
      </c>
      <c r="C169" s="272"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c r="Q169" s="1"/>
    </row>
    <row r="170" spans="1:17" customFormat="1" ht="30" customHeight="1" x14ac:dyDescent="0.2">
      <c r="A170" s="249">
        <v>140</v>
      </c>
      <c r="B170" s="250" t="str">
        <f t="shared" si="8"/>
        <v>O.K.</v>
      </c>
      <c r="C170" s="272"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c r="Q170" s="1"/>
    </row>
    <row r="171" spans="1:17" customFormat="1" ht="30" customHeight="1" x14ac:dyDescent="0.2">
      <c r="A171" s="249">
        <v>141</v>
      </c>
      <c r="B171" s="250" t="str">
        <f t="shared" si="8"/>
        <v>O.K.</v>
      </c>
      <c r="C171" s="272"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c r="Q171" s="1"/>
    </row>
    <row r="172" spans="1:17" customFormat="1" ht="30" customHeight="1" x14ac:dyDescent="0.2">
      <c r="A172" s="249">
        <v>142</v>
      </c>
      <c r="B172" s="250" t="str">
        <f t="shared" si="8"/>
        <v>O.K.</v>
      </c>
      <c r="C172" s="272"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c r="Q172" s="1"/>
    </row>
    <row r="173" spans="1:17" customFormat="1" ht="28.5" customHeight="1" x14ac:dyDescent="0.2">
      <c r="A173" s="249">
        <v>143</v>
      </c>
      <c r="B173" s="250" t="str">
        <f t="shared" si="8"/>
        <v>O.K.</v>
      </c>
      <c r="C173" s="274"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c r="Q173" s="1"/>
    </row>
    <row r="174" spans="1:17" customFormat="1" ht="30" customHeight="1" x14ac:dyDescent="0.2">
      <c r="A174" s="249">
        <v>144</v>
      </c>
      <c r="B174" s="250" t="str">
        <f t="shared" si="8"/>
        <v>O.K.</v>
      </c>
      <c r="C174" s="274"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c r="Q174" s="1"/>
    </row>
    <row r="175" spans="1:17" customFormat="1" ht="21" customHeight="1" x14ac:dyDescent="0.2">
      <c r="A175" s="249">
        <v>249</v>
      </c>
      <c r="B175" s="250" t="str">
        <f t="shared" si="8"/>
        <v>O.K.</v>
      </c>
      <c r="C175" s="272"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c r="Q175" s="1"/>
    </row>
    <row r="176" spans="1:17" customFormat="1" ht="30" customHeight="1" x14ac:dyDescent="0.2">
      <c r="A176" s="249">
        <v>145</v>
      </c>
      <c r="B176" s="250" t="str">
        <f t="shared" si="8"/>
        <v>O.K.</v>
      </c>
      <c r="C176" s="272"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c r="Q176" s="1"/>
    </row>
    <row r="177" spans="1:17" customFormat="1" ht="26.25" customHeight="1" x14ac:dyDescent="0.2">
      <c r="A177" s="249">
        <v>146</v>
      </c>
      <c r="B177" s="250" t="str">
        <f t="shared" si="8"/>
        <v>O.K.</v>
      </c>
      <c r="C177" s="274"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c r="Q177" s="1"/>
    </row>
    <row r="178" spans="1:17" customFormat="1" ht="30" customHeight="1" x14ac:dyDescent="0.2">
      <c r="A178" s="249">
        <v>147</v>
      </c>
      <c r="B178" s="250" t="str">
        <f t="shared" si="8"/>
        <v>O.K.</v>
      </c>
      <c r="C178" s="272" t="s">
        <v>3211</v>
      </c>
      <c r="D178" s="251"/>
      <c r="E178" s="252">
        <f t="shared" si="9"/>
        <v>0</v>
      </c>
      <c r="F178" s="252">
        <f t="shared" si="10"/>
        <v>0</v>
      </c>
      <c r="G178" s="252">
        <f>IF(AND(I3=12,MAX('PR-RAS'!D16:E28,'PR-RAS'!D30:E35,'PR-RAS'!D37:E39,'PR-RAS'!D141:E141,'PR-RAS'!D240:E243)&gt;0),1,0)</f>
        <v>0</v>
      </c>
      <c r="H178" s="252"/>
      <c r="I178" s="276"/>
      <c r="J178" s="273"/>
      <c r="K178" s="273"/>
      <c r="L178" s="273"/>
      <c r="M178" s="277"/>
      <c r="N178" s="273"/>
      <c r="O178" s="277"/>
      <c r="P178" s="137"/>
      <c r="Q178" s="1"/>
    </row>
    <row r="179" spans="1:17" customFormat="1" ht="19.5" customHeight="1" x14ac:dyDescent="0.2">
      <c r="A179" s="249">
        <v>250</v>
      </c>
      <c r="B179" s="250" t="str">
        <f t="shared" si="8"/>
        <v>O.K.</v>
      </c>
      <c r="C179" s="274" t="s">
        <v>3212</v>
      </c>
      <c r="D179" s="251"/>
      <c r="E179" s="252">
        <f t="shared" si="9"/>
        <v>0</v>
      </c>
      <c r="F179" s="252">
        <f t="shared" si="10"/>
        <v>0</v>
      </c>
      <c r="G179" s="252">
        <f>IF(AND(I3=12,O3&lt;&gt;174,O3&lt;&gt;713,O3&lt;&gt;999,O3&lt;&gt;1222,O3&lt;&gt;20157,O3&lt;&gt;40834,O3&lt;&gt;47037,O3&lt;&gt;47061,MAX('PR-RAS'!D428:E428)&gt;0),1,0)</f>
        <v>0</v>
      </c>
      <c r="H179" s="252"/>
      <c r="I179" s="276"/>
      <c r="J179" s="273"/>
      <c r="K179" s="273"/>
      <c r="L179" s="273"/>
      <c r="M179" s="277"/>
      <c r="N179" s="273"/>
      <c r="O179" s="277"/>
      <c r="P179" s="137"/>
      <c r="Q179" s="1"/>
    </row>
    <row r="180" spans="1:17" customFormat="1" ht="36.75" customHeight="1" x14ac:dyDescent="0.2">
      <c r="A180" s="249">
        <v>148</v>
      </c>
      <c r="B180" s="250" t="str">
        <f t="shared" si="8"/>
        <v>O.K.</v>
      </c>
      <c r="C180" s="274"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6"/>
      <c r="J180" s="273"/>
      <c r="K180" s="273"/>
      <c r="L180" s="273"/>
      <c r="M180" s="277"/>
      <c r="N180" s="273"/>
      <c r="O180" s="277"/>
      <c r="P180" s="137"/>
      <c r="Q180" s="1"/>
    </row>
    <row r="181" spans="1:17" customFormat="1" ht="15.75" customHeight="1" x14ac:dyDescent="0.2">
      <c r="A181" s="249">
        <v>251</v>
      </c>
      <c r="B181" s="250" t="str">
        <f t="shared" si="8"/>
        <v>O.K.</v>
      </c>
      <c r="C181" s="272" t="s">
        <v>3214</v>
      </c>
      <c r="D181" s="251"/>
      <c r="E181" s="252">
        <f t="shared" si="9"/>
        <v>0</v>
      </c>
      <c r="F181" s="252">
        <f t="shared" si="10"/>
        <v>0</v>
      </c>
      <c r="G181" s="252">
        <f>IF(AND(I3=12,O3&lt;&gt;1087,O3&lt;&gt;1222,O3&lt;&gt;47061,O3&lt;&gt;47107,O3&lt;&gt;51441,MAX('PR-RAS'!D486:E486)&gt;0),1,0)</f>
        <v>0</v>
      </c>
      <c r="H181" s="252"/>
      <c r="I181" s="276"/>
      <c r="J181" s="273"/>
      <c r="K181" s="273"/>
      <c r="L181" s="273"/>
      <c r="M181" s="277"/>
      <c r="N181" s="273"/>
      <c r="O181" s="277"/>
      <c r="P181" s="137"/>
      <c r="Q181" s="1"/>
    </row>
    <row r="182" spans="1:17" customFormat="1" ht="15.75" customHeight="1" x14ac:dyDescent="0.2">
      <c r="A182" s="249">
        <v>252</v>
      </c>
      <c r="B182" s="250" t="str">
        <f t="shared" si="8"/>
        <v>O.K.</v>
      </c>
      <c r="C182" s="272" t="s">
        <v>3215</v>
      </c>
      <c r="D182" s="251"/>
      <c r="E182" s="252">
        <f t="shared" si="9"/>
        <v>0</v>
      </c>
      <c r="F182" s="252">
        <f t="shared" si="10"/>
        <v>0</v>
      </c>
      <c r="G182" s="252">
        <f>IF(AND(I3=12,O3&lt;&gt;1079,O3&lt;&gt;47053,O3&lt;&gt;47061,MAX('PR-RAS'!D487:E487)&gt;0),1,0)</f>
        <v>0</v>
      </c>
      <c r="H182" s="252"/>
      <c r="I182" s="276"/>
      <c r="J182" s="273"/>
      <c r="K182" s="273"/>
      <c r="L182" s="273"/>
      <c r="M182" s="277"/>
      <c r="N182" s="273"/>
      <c r="O182" s="277"/>
      <c r="P182" s="137"/>
      <c r="Q182" s="1"/>
    </row>
    <row r="183" spans="1:17" customFormat="1" ht="30" customHeight="1" x14ac:dyDescent="0.2">
      <c r="A183" s="249">
        <v>149</v>
      </c>
      <c r="B183" s="250" t="str">
        <f t="shared" si="8"/>
        <v>O.K.</v>
      </c>
      <c r="C183" s="274"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6"/>
      <c r="J183" s="273"/>
      <c r="K183" s="273"/>
      <c r="L183" s="273"/>
      <c r="M183" s="277"/>
      <c r="N183" s="273"/>
      <c r="O183" s="277"/>
      <c r="P183" s="137"/>
      <c r="Q183" s="1"/>
    </row>
    <row r="184" spans="1:17" customFormat="1" ht="17.25" customHeight="1" x14ac:dyDescent="0.2">
      <c r="A184" s="249">
        <v>253</v>
      </c>
      <c r="B184" s="250" t="str">
        <f t="shared" si="8"/>
        <v>O.K.</v>
      </c>
      <c r="C184" s="272" t="s">
        <v>3217</v>
      </c>
      <c r="D184" s="251"/>
      <c r="E184" s="252">
        <f t="shared" si="9"/>
        <v>0</v>
      </c>
      <c r="F184" s="252">
        <f t="shared" si="10"/>
        <v>0</v>
      </c>
      <c r="G184" s="252">
        <f>IF(AND(I3=12,O3&lt;&gt;47053,MAX('PR-RAS'!D589:E589)&gt;0),1,0)</f>
        <v>0</v>
      </c>
      <c r="H184" s="252"/>
      <c r="I184" s="276"/>
      <c r="J184" s="273"/>
      <c r="K184" s="273"/>
      <c r="L184" s="273"/>
      <c r="M184" s="277"/>
      <c r="N184" s="273"/>
      <c r="O184" s="277"/>
      <c r="P184" s="137"/>
      <c r="Q184" s="1"/>
    </row>
    <row r="185" spans="1:17" customFormat="1" ht="17.25" customHeight="1" x14ac:dyDescent="0.2">
      <c r="A185" s="249">
        <v>254</v>
      </c>
      <c r="B185" s="250" t="str">
        <f t="shared" si="8"/>
        <v>O.K.</v>
      </c>
      <c r="C185" s="272" t="s">
        <v>3218</v>
      </c>
      <c r="D185" s="251"/>
      <c r="E185" s="252">
        <f t="shared" si="9"/>
        <v>0</v>
      </c>
      <c r="F185" s="252">
        <f t="shared" si="10"/>
        <v>0</v>
      </c>
      <c r="G185" s="252">
        <f>IF(AND(I3=12,O3&lt;&gt;174,O3&lt;&gt;1087,MAX('PR-RAS'!D596:E598)&gt;0),1,0)</f>
        <v>0</v>
      </c>
      <c r="H185" s="252"/>
      <c r="I185" s="276"/>
      <c r="J185" s="273"/>
      <c r="K185" s="273"/>
      <c r="L185" s="273"/>
      <c r="M185" s="277"/>
      <c r="N185" s="273"/>
      <c r="O185" s="277"/>
      <c r="P185" s="137"/>
      <c r="Q185" s="1"/>
    </row>
    <row r="186" spans="1:17" customFormat="1" ht="30" customHeight="1" x14ac:dyDescent="0.2">
      <c r="A186" s="249">
        <v>150</v>
      </c>
      <c r="B186" s="250" t="str">
        <f t="shared" si="8"/>
        <v>O.K.</v>
      </c>
      <c r="C186" s="272" t="s">
        <v>3219</v>
      </c>
      <c r="D186" s="251"/>
      <c r="E186" s="252">
        <f t="shared" si="9"/>
        <v>0</v>
      </c>
      <c r="F186" s="252">
        <f t="shared" si="10"/>
        <v>0</v>
      </c>
      <c r="G186" s="252">
        <f>IF(AND(I3=13,MAX('PR-RAS'!D134:E137)&gt;0),1,0)</f>
        <v>0</v>
      </c>
      <c r="H186" s="252"/>
      <c r="I186" s="276"/>
      <c r="J186" s="273"/>
      <c r="K186" s="273"/>
      <c r="L186" s="273"/>
      <c r="M186" s="273"/>
      <c r="N186" s="252"/>
      <c r="O186" s="252"/>
      <c r="P186" s="137"/>
      <c r="Q186" s="1"/>
    </row>
    <row r="187" spans="1:17" customFormat="1" ht="30" customHeight="1" x14ac:dyDescent="0.2">
      <c r="A187" s="249">
        <v>151</v>
      </c>
      <c r="B187" s="250" t="str">
        <f t="shared" si="8"/>
        <v>O.K.</v>
      </c>
      <c r="C187" s="274" t="s">
        <v>3220</v>
      </c>
      <c r="D187" s="251"/>
      <c r="E187" s="252">
        <f t="shared" si="9"/>
        <v>0</v>
      </c>
      <c r="F187" s="252">
        <f t="shared" si="10"/>
        <v>0</v>
      </c>
      <c r="G187" s="252">
        <f>IF(AND(I3=21,MAX('PR-RAS'!D8:E39,'PR-RAS'!D45:E49,'PR-RAS'!D141:E141,'PR-RAS'!D175:E175,'PR-RAS'!D203:E203,'PR-RAS'!D240:E243,'PR-RAS'!D253:E258,'PR-RAS'!D349:E349,'PR-RAS'!D377:E377)&gt;0),1,0)</f>
        <v>0</v>
      </c>
      <c r="H187" s="252"/>
      <c r="I187" s="273"/>
      <c r="J187" s="276"/>
      <c r="K187" s="273"/>
      <c r="L187" s="273"/>
      <c r="M187" s="273"/>
      <c r="N187" s="252"/>
      <c r="O187" s="252"/>
      <c r="P187" s="137"/>
      <c r="Q187" s="1"/>
    </row>
    <row r="188" spans="1:17" customFormat="1" ht="30" customHeight="1" x14ac:dyDescent="0.2">
      <c r="A188" s="249">
        <v>152</v>
      </c>
      <c r="B188" s="250" t="str">
        <f t="shared" si="8"/>
        <v>O.K.</v>
      </c>
      <c r="C188" s="272"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3"/>
      <c r="J188" s="276"/>
      <c r="K188" s="273"/>
      <c r="L188" s="273"/>
      <c r="M188" s="273"/>
      <c r="N188" s="252"/>
      <c r="O188" s="252"/>
      <c r="P188" s="137"/>
      <c r="Q188" s="1"/>
    </row>
    <row r="189" spans="1:17" customFormat="1" ht="30" customHeight="1" x14ac:dyDescent="0.2">
      <c r="A189" s="249">
        <v>153</v>
      </c>
      <c r="B189" s="250" t="str">
        <f t="shared" si="8"/>
        <v>O.K.</v>
      </c>
      <c r="C189" s="272"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3"/>
      <c r="J189" s="276"/>
      <c r="K189" s="273"/>
      <c r="L189" s="273"/>
      <c r="M189" s="273"/>
      <c r="N189" s="252"/>
      <c r="O189" s="252"/>
      <c r="P189" s="137"/>
      <c r="Q189" s="1"/>
    </row>
    <row r="190" spans="1:17" customFormat="1" ht="30" customHeight="1" x14ac:dyDescent="0.2">
      <c r="A190" s="249">
        <v>154</v>
      </c>
      <c r="B190" s="250" t="str">
        <f t="shared" si="8"/>
        <v>O.K.</v>
      </c>
      <c r="C190" s="272"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3"/>
      <c r="J190" s="276"/>
      <c r="K190" s="273"/>
      <c r="L190" s="273"/>
      <c r="M190" s="273"/>
      <c r="N190" s="252"/>
      <c r="O190" s="252"/>
      <c r="P190" s="137"/>
      <c r="Q190" s="1"/>
    </row>
    <row r="191" spans="1:17" customFormat="1" ht="30" customHeight="1" x14ac:dyDescent="0.2">
      <c r="A191" s="249">
        <v>255</v>
      </c>
      <c r="B191" s="250" t="str">
        <f t="shared" si="8"/>
        <v>O.K.</v>
      </c>
      <c r="C191" s="272" t="s">
        <v>3224</v>
      </c>
      <c r="D191" s="251"/>
      <c r="E191" s="252">
        <f t="shared" si="9"/>
        <v>0</v>
      </c>
      <c r="F191" s="252">
        <f t="shared" si="10"/>
        <v>0</v>
      </c>
      <c r="G191" s="273">
        <f>IF(AND(OR(I3=21,I3=31,I3=41,I3=42),MAX('PR-RAS'!D653:E653,'PR-RAS'!D655:E655)&gt;0),1,0)</f>
        <v>0</v>
      </c>
      <c r="H191" s="252"/>
      <c r="I191" s="273"/>
      <c r="J191" s="276"/>
      <c r="K191" s="273"/>
      <c r="L191" s="33"/>
      <c r="M191" s="273"/>
      <c r="N191" s="252"/>
      <c r="O191" s="252"/>
      <c r="P191" s="137"/>
      <c r="Q191" s="1"/>
    </row>
    <row r="192" spans="1:17" customFormat="1" ht="51" customHeight="1" x14ac:dyDescent="0.2">
      <c r="A192" s="249">
        <v>256</v>
      </c>
      <c r="B192" s="250" t="str">
        <f t="shared" si="8"/>
        <v>O.K.</v>
      </c>
      <c r="C192" s="272" t="s">
        <v>3225</v>
      </c>
      <c r="D192" s="251"/>
      <c r="E192" s="252">
        <f t="shared" si="9"/>
        <v>0</v>
      </c>
      <c r="F192" s="252">
        <f t="shared" si="10"/>
        <v>0</v>
      </c>
      <c r="G192" s="252">
        <f>IF(AND(I3=22,OR('PR-RAS'!D654&gt;'PR-RAS'!D653,'PR-RAS'!E654&gt;'PR-RAS'!E653,'PR-RAS'!D656&gt;'PR-RAS'!D655,'PR-RAS'!E656&gt;'PR-RAS'!E655)),1,0)</f>
        <v>0</v>
      </c>
      <c r="H192" s="252"/>
      <c r="I192" s="273"/>
      <c r="J192" s="276"/>
      <c r="K192" s="273"/>
      <c r="L192" s="273">
        <f>IF(AND(MAX('PR-RAS'!D654:E654,'PR-RAS'!D656:E656)&gt;0,I3=22),1,0)</f>
        <v>0</v>
      </c>
      <c r="M192" s="273"/>
      <c r="N192" s="252"/>
      <c r="O192" s="252"/>
      <c r="P192" s="137"/>
      <c r="Q192" s="1"/>
    </row>
    <row r="193" spans="1:17" customFormat="1" ht="30" customHeight="1" x14ac:dyDescent="0.2">
      <c r="A193" s="249">
        <v>155</v>
      </c>
      <c r="B193" s="250" t="str">
        <f t="shared" si="8"/>
        <v>O.K.</v>
      </c>
      <c r="C193" s="272" t="s">
        <v>3226</v>
      </c>
      <c r="D193" s="251"/>
      <c r="E193" s="252">
        <f t="shared" si="9"/>
        <v>0</v>
      </c>
      <c r="F193" s="252">
        <f t="shared" si="10"/>
        <v>0</v>
      </c>
      <c r="G193" s="252">
        <f>IF(AND(I3=22,MAX('PR-RAS'!D17:E22,'PR-RAS'!D26:E26,'PR-RAS'!D30:E30,'PR-RAS'!D32:E32,'PR-RAS'!D37:E39,'PR-RAS'!D45:E49,'PR-RAS'!D134:E138,'PR-RAS'!D141:E141,'PR-RAS'!D175:E175,'PR-RAS'!D253:E258)&gt;0),1,0)</f>
        <v>0</v>
      </c>
      <c r="H193" s="252"/>
      <c r="I193" s="273"/>
      <c r="J193" s="276"/>
      <c r="K193" s="273"/>
      <c r="L193" s="273"/>
      <c r="M193" s="273"/>
      <c r="N193" s="252"/>
      <c r="O193" s="252"/>
      <c r="P193" s="137"/>
      <c r="Q193" s="1"/>
    </row>
    <row r="194" spans="1:17" customFormat="1" ht="30" customHeight="1" x14ac:dyDescent="0.2">
      <c r="A194" s="249">
        <v>156</v>
      </c>
      <c r="B194" s="250" t="str">
        <f t="shared" si="8"/>
        <v>O.K.</v>
      </c>
      <c r="C194" s="272"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3"/>
      <c r="J194" s="276"/>
      <c r="K194" s="273"/>
      <c r="L194" s="273"/>
      <c r="M194" s="273"/>
      <c r="N194" s="252"/>
      <c r="O194" s="252"/>
      <c r="P194" s="137"/>
      <c r="Q194" s="1"/>
    </row>
    <row r="195" spans="1:17" customFormat="1" ht="28.5" customHeight="1" x14ac:dyDescent="0.2">
      <c r="A195" s="249">
        <v>157</v>
      </c>
      <c r="B195" s="250" t="str">
        <f t="shared" si="8"/>
        <v>O.K.</v>
      </c>
      <c r="C195" s="272"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3"/>
      <c r="J195" s="276"/>
      <c r="K195" s="273"/>
      <c r="L195" s="273"/>
      <c r="M195" s="273"/>
      <c r="N195" s="252"/>
      <c r="O195" s="252"/>
      <c r="P195" s="137"/>
      <c r="Q195" s="1"/>
    </row>
    <row r="196" spans="1:17" customFormat="1" ht="30" customHeight="1" x14ac:dyDescent="0.2">
      <c r="A196" s="249">
        <v>158</v>
      </c>
      <c r="B196" s="250" t="str">
        <f t="shared" si="8"/>
        <v>O.K.</v>
      </c>
      <c r="C196" s="274"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3"/>
      <c r="J196" s="276"/>
      <c r="K196" s="273"/>
      <c r="L196" s="273"/>
      <c r="M196" s="273"/>
      <c r="N196" s="252"/>
      <c r="O196" s="252"/>
      <c r="P196" s="137"/>
      <c r="Q196" s="1"/>
    </row>
    <row r="197" spans="1:17" customFormat="1" ht="30.75" customHeight="1" x14ac:dyDescent="0.2">
      <c r="A197" s="249">
        <v>159</v>
      </c>
      <c r="B197" s="250" t="str">
        <f t="shared" si="8"/>
        <v>O.K.</v>
      </c>
      <c r="C197" s="272"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3"/>
      <c r="J197" s="276"/>
      <c r="K197" s="276"/>
      <c r="L197" s="273"/>
      <c r="M197" s="273"/>
      <c r="N197" s="273"/>
      <c r="O197" s="252"/>
      <c r="P197" s="137"/>
      <c r="Q197" s="1"/>
    </row>
    <row r="198" spans="1:17" customFormat="1" ht="30" customHeight="1" x14ac:dyDescent="0.2">
      <c r="A198" s="249">
        <v>160</v>
      </c>
      <c r="B198" s="250" t="str">
        <f t="shared" si="8"/>
        <v>O.K.</v>
      </c>
      <c r="C198" s="272"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3"/>
      <c r="J198" s="276"/>
      <c r="K198" s="276"/>
      <c r="L198" s="273"/>
      <c r="M198" s="273"/>
      <c r="N198" s="273"/>
      <c r="O198" s="252"/>
      <c r="P198" s="137"/>
      <c r="Q198" s="1"/>
    </row>
    <row r="199" spans="1:17" customFormat="1" ht="30" customHeight="1" x14ac:dyDescent="0.2">
      <c r="A199" s="249">
        <v>161</v>
      </c>
      <c r="B199" s="250" t="str">
        <f t="shared" si="8"/>
        <v>O.K.</v>
      </c>
      <c r="C199" s="272"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3"/>
      <c r="J199" s="276"/>
      <c r="K199" s="276"/>
      <c r="L199" s="273"/>
      <c r="M199" s="273"/>
      <c r="N199" s="273"/>
      <c r="O199" s="252"/>
      <c r="P199" s="137"/>
      <c r="Q199" s="1"/>
    </row>
    <row r="200" spans="1:17" customFormat="1" ht="30" customHeight="1" x14ac:dyDescent="0.2">
      <c r="A200" s="249">
        <v>162</v>
      </c>
      <c r="B200" s="250" t="str">
        <f t="shared" si="8"/>
        <v>O.K.</v>
      </c>
      <c r="C200" s="272"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3"/>
      <c r="J200" s="276"/>
      <c r="K200" s="276"/>
      <c r="L200" s="273"/>
      <c r="M200" s="273"/>
      <c r="N200" s="273"/>
      <c r="O200" s="252"/>
      <c r="P200" s="137"/>
      <c r="Q200" s="1"/>
    </row>
    <row r="201" spans="1:17" customFormat="1" ht="30" customHeight="1" x14ac:dyDescent="0.2">
      <c r="A201" s="249">
        <v>163</v>
      </c>
      <c r="B201" s="250" t="str">
        <f t="shared" si="8"/>
        <v>O.K.</v>
      </c>
      <c r="C201" s="272"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3"/>
      <c r="J201" s="276"/>
      <c r="K201" s="273"/>
      <c r="L201" s="273"/>
      <c r="M201" s="273"/>
      <c r="N201" s="252"/>
      <c r="O201" s="252"/>
      <c r="P201" s="137"/>
      <c r="Q201" s="1"/>
    </row>
    <row r="202" spans="1:17" customFormat="1" ht="30" customHeight="1" x14ac:dyDescent="0.2">
      <c r="A202" s="249">
        <v>164</v>
      </c>
      <c r="B202" s="250" t="str">
        <f t="shared" si="8"/>
        <v>O.K.</v>
      </c>
      <c r="C202" s="272"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3"/>
      <c r="J202" s="276"/>
      <c r="K202" s="273"/>
      <c r="L202" s="273"/>
      <c r="M202" s="273"/>
      <c r="N202" s="252"/>
      <c r="O202" s="252"/>
      <c r="P202" s="137"/>
      <c r="Q202" s="1"/>
    </row>
    <row r="203" spans="1:17" customFormat="1" ht="30" customHeight="1" x14ac:dyDescent="0.2">
      <c r="A203" s="249">
        <v>165</v>
      </c>
      <c r="B203" s="250" t="str">
        <f t="shared" si="8"/>
        <v>O.K.</v>
      </c>
      <c r="C203" s="272"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3"/>
      <c r="J203" s="276"/>
      <c r="K203" s="273"/>
      <c r="L203" s="273"/>
      <c r="M203" s="273"/>
      <c r="N203" s="252"/>
      <c r="O203" s="252"/>
      <c r="P203" s="137"/>
      <c r="Q203" s="1"/>
    </row>
    <row r="204" spans="1:17" customFormat="1" ht="30" customHeight="1" x14ac:dyDescent="0.2">
      <c r="A204" s="249">
        <v>166</v>
      </c>
      <c r="B204" s="250" t="str">
        <f t="shared" si="8"/>
        <v>O.K.</v>
      </c>
      <c r="C204" s="272"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3"/>
      <c r="J204" s="276"/>
      <c r="K204" s="273"/>
      <c r="L204" s="273"/>
      <c r="M204" s="273"/>
      <c r="N204" s="252"/>
      <c r="O204" s="252"/>
      <c r="P204" s="137"/>
      <c r="Q204" s="1"/>
    </row>
    <row r="205" spans="1:17" customFormat="1" ht="30" customHeight="1" x14ac:dyDescent="0.2">
      <c r="A205" s="249">
        <v>167</v>
      </c>
      <c r="B205" s="250" t="str">
        <f t="shared" si="8"/>
        <v>O.K.</v>
      </c>
      <c r="C205" s="272" t="s">
        <v>3238</v>
      </c>
      <c r="D205" s="251"/>
      <c r="E205" s="252">
        <f t="shared" si="9"/>
        <v>0</v>
      </c>
      <c r="F205" s="252">
        <f t="shared" si="10"/>
        <v>0</v>
      </c>
      <c r="G205" s="252">
        <f>IF(AND(I3=41,O3&lt;&gt;23911,O3&lt;&gt;25843,MAX('PR-RAS'!D134:E137)&gt;0),1,0)</f>
        <v>0</v>
      </c>
      <c r="H205" s="252"/>
      <c r="I205" s="273"/>
      <c r="J205" s="276"/>
      <c r="K205" s="273"/>
      <c r="L205" s="273"/>
      <c r="M205" s="273"/>
      <c r="N205" s="252"/>
      <c r="O205" s="252"/>
      <c r="P205" s="137"/>
      <c r="Q205" s="1"/>
    </row>
    <row r="206" spans="1:17" customFormat="1" ht="30" customHeight="1" x14ac:dyDescent="0.2">
      <c r="A206" s="249">
        <v>168</v>
      </c>
      <c r="B206" s="250" t="str">
        <f t="shared" si="8"/>
        <v>O.K.</v>
      </c>
      <c r="C206" s="274"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3"/>
      <c r="J206" s="276"/>
      <c r="K206" s="273"/>
      <c r="L206" s="273"/>
      <c r="M206" s="273"/>
      <c r="N206" s="252"/>
      <c r="O206" s="252"/>
      <c r="P206" s="137"/>
      <c r="Q206" s="1"/>
    </row>
    <row r="207" spans="1:17" customFormat="1" ht="30" customHeight="1" x14ac:dyDescent="0.2">
      <c r="A207" s="249">
        <v>169</v>
      </c>
      <c r="B207" s="250" t="str">
        <f t="shared" si="8"/>
        <v>O.K.</v>
      </c>
      <c r="C207" s="274"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3"/>
      <c r="J207" s="276"/>
      <c r="K207" s="273"/>
      <c r="L207" s="273"/>
      <c r="M207" s="273"/>
      <c r="N207" s="252"/>
      <c r="O207" s="252"/>
      <c r="P207" s="137"/>
      <c r="Q207" s="1"/>
    </row>
    <row r="208" spans="1:17" customFormat="1" ht="30" customHeight="1" x14ac:dyDescent="0.2">
      <c r="A208" s="249">
        <v>170</v>
      </c>
      <c r="B208" s="250" t="str">
        <f t="shared" si="8"/>
        <v>O.K.</v>
      </c>
      <c r="C208" s="274" t="s">
        <v>3241</v>
      </c>
      <c r="D208" s="251"/>
      <c r="E208" s="252">
        <f t="shared" si="9"/>
        <v>0</v>
      </c>
      <c r="F208" s="252">
        <f t="shared" si="10"/>
        <v>0</v>
      </c>
      <c r="G208" s="252">
        <f>IF(AND(I3=41,MAX('PR-RAS'!D626:E628,'PR-RAS'!D631:E631,'PR-RAS'!D634:E634,'PR-RAS'!D653:E653,'PR-RAS'!D655:E655,'PR-RAS'!D728:E728,'PR-RAS'!D730:E730,'PR-RAS'!D732:E732,'PR-RAS'!D734:E734)&gt;0),1,0)</f>
        <v>0</v>
      </c>
      <c r="H208" s="252"/>
      <c r="I208" s="273"/>
      <c r="J208" s="276"/>
      <c r="K208" s="273"/>
      <c r="L208" s="273"/>
      <c r="M208" s="273"/>
      <c r="N208" s="277"/>
      <c r="O208" s="252"/>
      <c r="P208" s="137"/>
      <c r="Q208" s="1"/>
    </row>
    <row r="209" spans="1:17" customFormat="1" ht="30" customHeight="1" x14ac:dyDescent="0.2">
      <c r="A209" s="249">
        <v>171</v>
      </c>
      <c r="B209" s="250" t="str">
        <f t="shared" si="8"/>
        <v>O.K.</v>
      </c>
      <c r="C209" s="272" t="s">
        <v>3242</v>
      </c>
      <c r="D209" s="251"/>
      <c r="E209" s="252">
        <f t="shared" si="9"/>
        <v>0</v>
      </c>
      <c r="F209" s="252">
        <f t="shared" si="10"/>
        <v>0</v>
      </c>
      <c r="G209" s="252">
        <f>IF(AND(I3=42,MAX('PR-RAS'!D8:E39,'PR-RAS'!D45:E49,'PR-RAS'!D134:E138,'PR-RAS'!D141:E141,'PR-RAS'!D175:E175,'PR-RAS'!D225:E230,'PR-RAS'!D253:E258,'PR-RAS'!D349:E349,'PR-RAS'!D401:E401)&gt;0),1,0)</f>
        <v>0</v>
      </c>
      <c r="H209" s="252"/>
      <c r="I209" s="276"/>
      <c r="J209" s="273"/>
      <c r="K209" s="273"/>
      <c r="L209" s="273"/>
      <c r="M209" s="273"/>
      <c r="N209" s="252"/>
      <c r="O209" s="252"/>
      <c r="P209" s="137"/>
      <c r="Q209" s="1"/>
    </row>
    <row r="210" spans="1:17" customFormat="1" ht="30" customHeight="1" x14ac:dyDescent="0.2">
      <c r="A210" s="249">
        <v>172</v>
      </c>
      <c r="B210" s="250" t="str">
        <f t="shared" si="8"/>
        <v>O.K.</v>
      </c>
      <c r="C210" s="272"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6"/>
      <c r="J210" s="273"/>
      <c r="K210" s="273"/>
      <c r="L210" s="273"/>
      <c r="M210" s="273"/>
      <c r="N210" s="252"/>
      <c r="O210" s="252"/>
      <c r="P210" s="137"/>
      <c r="Q210" s="1"/>
    </row>
    <row r="211" spans="1:17" customFormat="1" ht="30" customHeight="1" x14ac:dyDescent="0.2">
      <c r="A211" s="249">
        <v>173</v>
      </c>
      <c r="B211" s="250" t="str">
        <f t="shared" si="8"/>
        <v>O.K.</v>
      </c>
      <c r="C211" s="272"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6"/>
      <c r="J211" s="273"/>
      <c r="K211" s="273"/>
      <c r="L211" s="273"/>
      <c r="M211" s="273"/>
      <c r="N211" s="252"/>
      <c r="O211" s="252"/>
      <c r="P211" s="137"/>
      <c r="Q211" s="1"/>
    </row>
    <row r="212" spans="1:17" customFormat="1" ht="30" customHeight="1" x14ac:dyDescent="0.2">
      <c r="A212" s="249">
        <v>174</v>
      </c>
      <c r="B212" s="250" t="str">
        <f t="shared" si="8"/>
        <v>O.K.</v>
      </c>
      <c r="C212" s="272"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6"/>
      <c r="J212" s="273"/>
      <c r="K212" s="273"/>
      <c r="L212" s="273"/>
      <c r="M212" s="273"/>
      <c r="N212" s="252"/>
      <c r="O212" s="252"/>
      <c r="P212" s="137"/>
      <c r="Q212" s="1"/>
    </row>
    <row r="213" spans="1:17" customFormat="1" ht="51" customHeight="1" x14ac:dyDescent="0.2">
      <c r="A213" s="249">
        <v>175</v>
      </c>
      <c r="B213" s="250" t="str">
        <f t="shared" ref="B213:B276" si="11">IF(E213=1,"Pogreška",IF(F213=1,"Provjera","O.K."))</f>
        <v>O.K.</v>
      </c>
      <c r="C213" s="272"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c r="Q213" s="1"/>
    </row>
    <row r="214" spans="1:17" customFormat="1" ht="30" customHeight="1" x14ac:dyDescent="0.2">
      <c r="A214" s="249">
        <v>176</v>
      </c>
      <c r="B214" s="250" t="str">
        <f t="shared" si="11"/>
        <v>O.K.</v>
      </c>
      <c r="C214" s="272"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c r="Q214" s="1"/>
    </row>
    <row r="215" spans="1:17" customFormat="1" ht="30" customHeight="1" x14ac:dyDescent="0.2">
      <c r="A215" s="249">
        <v>177</v>
      </c>
      <c r="B215" s="250" t="str">
        <f t="shared" si="11"/>
        <v>O.K.</v>
      </c>
      <c r="C215" s="272"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c r="Q215" s="1"/>
    </row>
    <row r="216" spans="1:17" customFormat="1" ht="30" customHeight="1" x14ac:dyDescent="0.2">
      <c r="A216" s="249">
        <v>178</v>
      </c>
      <c r="B216" s="250" t="str">
        <f t="shared" si="11"/>
        <v>O.K.</v>
      </c>
      <c r="C216" s="272"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c r="Q216" s="1"/>
    </row>
    <row r="217" spans="1:17" customFormat="1" ht="43.5" customHeight="1" x14ac:dyDescent="0.2">
      <c r="A217" s="249">
        <v>179</v>
      </c>
      <c r="B217" s="250" t="str">
        <f t="shared" si="11"/>
        <v>Provjera</v>
      </c>
      <c r="C217" s="272" t="s">
        <v>3250</v>
      </c>
      <c r="D217" s="251"/>
      <c r="E217" s="252">
        <f t="shared" si="12"/>
        <v>0</v>
      </c>
      <c r="F217" s="252">
        <f t="shared" si="13"/>
        <v>1</v>
      </c>
      <c r="G217" s="252"/>
      <c r="H217" s="252"/>
      <c r="I217" s="252"/>
      <c r="J217" s="252"/>
      <c r="K217" s="252"/>
      <c r="L217" s="252">
        <f>IF(AND('PR-RAS'!D117&gt;0,SUM('PR-RAS'!D710:'PR-RAS'!D712)=0),1,0)</f>
        <v>1</v>
      </c>
      <c r="M217" s="252">
        <f>IF(AND('PR-RAS'!E117&gt;0,SUM('PR-RAS'!E710:'PR-RAS'!E712)=0),1,0)</f>
        <v>1</v>
      </c>
      <c r="N217" s="252"/>
      <c r="O217" s="252"/>
      <c r="P217" s="137"/>
      <c r="Q217" s="1"/>
    </row>
    <row r="218" spans="1:17" customFormat="1" ht="30" customHeight="1" x14ac:dyDescent="0.2">
      <c r="A218" s="249">
        <v>180</v>
      </c>
      <c r="B218" s="250" t="str">
        <f t="shared" si="11"/>
        <v>O.K.</v>
      </c>
      <c r="C218" s="272" t="s">
        <v>3251</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c r="Q218" s="1"/>
    </row>
    <row r="219" spans="1:17" customFormat="1" ht="30" customHeight="1" x14ac:dyDescent="0.2">
      <c r="A219" s="249">
        <v>181</v>
      </c>
      <c r="B219" s="250" t="str">
        <f t="shared" si="11"/>
        <v>O.K.</v>
      </c>
      <c r="C219" s="272" t="s">
        <v>3252</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c r="Q219" s="1"/>
    </row>
    <row r="220" spans="1:17" customFormat="1" ht="32.25" customHeight="1" x14ac:dyDescent="0.2">
      <c r="A220" s="249">
        <v>182</v>
      </c>
      <c r="B220" s="250" t="str">
        <f t="shared" si="11"/>
        <v>O.K.</v>
      </c>
      <c r="C220" s="272" t="s">
        <v>3253</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c r="Q220" s="1"/>
    </row>
    <row r="221" spans="1:17" customFormat="1" ht="30" customHeight="1" x14ac:dyDescent="0.2">
      <c r="A221" s="249">
        <v>183</v>
      </c>
      <c r="B221" s="250" t="str">
        <f t="shared" si="11"/>
        <v>O.K.</v>
      </c>
      <c r="C221" s="272" t="s">
        <v>3254</v>
      </c>
      <c r="D221" s="251"/>
      <c r="E221" s="252">
        <f t="shared" si="12"/>
        <v>0</v>
      </c>
      <c r="F221" s="252">
        <f t="shared" si="13"/>
        <v>0</v>
      </c>
      <c r="G221" s="252"/>
      <c r="H221" s="252"/>
      <c r="I221" s="252"/>
      <c r="J221" s="252"/>
      <c r="K221" s="252"/>
      <c r="L221" s="252">
        <f>IF(AND('PR-RAS'!D186&gt;0,'PR-RAS'!D724=0),1,0)</f>
        <v>0</v>
      </c>
      <c r="M221" s="252">
        <f>IF(AND('PR-RAS'!E186&gt;0,'PR-RAS'!E724=0),1,0)</f>
        <v>0</v>
      </c>
      <c r="N221" s="252"/>
      <c r="O221" s="252"/>
      <c r="P221" s="137"/>
      <c r="Q221" s="1"/>
    </row>
    <row r="222" spans="1:17" customFormat="1" ht="30" customHeight="1" x14ac:dyDescent="0.2">
      <c r="A222" s="249">
        <v>184</v>
      </c>
      <c r="B222" s="250" t="str">
        <f t="shared" si="11"/>
        <v>O.K.</v>
      </c>
      <c r="C222" s="272"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c r="Q222" s="1"/>
    </row>
    <row r="223" spans="1:17" customFormat="1" ht="30" customHeight="1" x14ac:dyDescent="0.2">
      <c r="A223" s="249">
        <v>185</v>
      </c>
      <c r="B223" s="250" t="str">
        <f t="shared" si="11"/>
        <v>O.K.</v>
      </c>
      <c r="C223" s="272" t="s">
        <v>3256</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c r="Q223" s="1"/>
    </row>
    <row r="224" spans="1:17" customFormat="1" ht="43.5" customHeight="1" x14ac:dyDescent="0.2">
      <c r="A224" s="249">
        <v>186</v>
      </c>
      <c r="B224" s="250" t="str">
        <f t="shared" si="11"/>
        <v>O.K.</v>
      </c>
      <c r="C224" s="272"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c r="Q224" s="1"/>
    </row>
    <row r="225" spans="1:17" customFormat="1" ht="30" customHeight="1" x14ac:dyDescent="0.2">
      <c r="A225" s="249">
        <v>187</v>
      </c>
      <c r="B225" s="250" t="str">
        <f t="shared" si="11"/>
        <v>Provjera</v>
      </c>
      <c r="C225" s="272" t="s">
        <v>3258</v>
      </c>
      <c r="D225" s="251"/>
      <c r="E225" s="252">
        <f t="shared" si="12"/>
        <v>0</v>
      </c>
      <c r="F225" s="252">
        <f t="shared" si="13"/>
        <v>1</v>
      </c>
      <c r="G225" s="252"/>
      <c r="H225" s="252"/>
      <c r="I225" s="252"/>
      <c r="J225" s="252"/>
      <c r="K225" s="252"/>
      <c r="L225" s="252">
        <f>IF(AND('PR-RAS'!D214&gt;0,'PR-RAS'!D758=0),1,0)</f>
        <v>1</v>
      </c>
      <c r="M225" s="252">
        <f>IF(AND('PR-RAS'!E214&gt;0,'PR-RAS'!E758=0),1,0)</f>
        <v>1</v>
      </c>
      <c r="N225" s="252"/>
      <c r="O225" s="252"/>
      <c r="P225" s="137"/>
      <c r="Q225" s="1"/>
    </row>
    <row r="226" spans="1:17" customFormat="1" ht="30" customHeight="1" x14ac:dyDescent="0.2">
      <c r="A226" s="249">
        <v>189</v>
      </c>
      <c r="B226" s="250" t="str">
        <f t="shared" si="11"/>
        <v>O.K.</v>
      </c>
      <c r="C226" s="272" t="s">
        <v>3259</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c r="Q226" s="1"/>
    </row>
    <row r="227" spans="1:17" customFormat="1" ht="33" customHeight="1" x14ac:dyDescent="0.2">
      <c r="A227" s="249">
        <v>190</v>
      </c>
      <c r="B227" s="250" t="str">
        <f t="shared" si="11"/>
        <v>O.K.</v>
      </c>
      <c r="C227" s="274"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c r="Q227" s="1"/>
    </row>
    <row r="228" spans="1:17" customFormat="1" ht="30" customHeight="1" x14ac:dyDescent="0.2">
      <c r="A228" s="249">
        <v>191</v>
      </c>
      <c r="B228" s="250" t="str">
        <f t="shared" si="11"/>
        <v>O.K.</v>
      </c>
      <c r="C228" s="274"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c r="Q228" s="1"/>
    </row>
    <row r="229" spans="1:17" customFormat="1" ht="30" customHeight="1" x14ac:dyDescent="0.2">
      <c r="A229" s="249">
        <v>192</v>
      </c>
      <c r="B229" s="250" t="str">
        <f t="shared" si="11"/>
        <v>O.K.</v>
      </c>
      <c r="C229" s="274"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c r="Q229" s="1"/>
    </row>
    <row r="230" spans="1:17" customFormat="1" ht="30" customHeight="1" x14ac:dyDescent="0.2">
      <c r="A230" s="249">
        <v>193</v>
      </c>
      <c r="B230" s="250" t="str">
        <f t="shared" si="11"/>
        <v>O.K.</v>
      </c>
      <c r="C230" s="274"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c r="Q230" s="1"/>
    </row>
    <row r="231" spans="1:17" customFormat="1" ht="30" customHeight="1" x14ac:dyDescent="0.2">
      <c r="A231" s="249">
        <v>194</v>
      </c>
      <c r="B231" s="250" t="str">
        <f t="shared" si="11"/>
        <v>O.K.</v>
      </c>
      <c r="C231" s="274"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c r="Q231" s="1"/>
    </row>
    <row r="232" spans="1:17" customFormat="1" ht="30" customHeight="1" x14ac:dyDescent="0.2">
      <c r="A232" s="249">
        <v>195</v>
      </c>
      <c r="B232" s="250" t="str">
        <f t="shared" si="11"/>
        <v>O.K.</v>
      </c>
      <c r="C232" s="274"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c r="Q232" s="1"/>
    </row>
    <row r="233" spans="1:17" customFormat="1" ht="30" customHeight="1" x14ac:dyDescent="0.2">
      <c r="A233" s="249">
        <v>196</v>
      </c>
      <c r="B233" s="250" t="str">
        <f t="shared" si="11"/>
        <v>O.K.</v>
      </c>
      <c r="C233" s="274"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c r="Q233" s="1"/>
    </row>
    <row r="234" spans="1:17" customFormat="1" ht="30" customHeight="1" x14ac:dyDescent="0.2">
      <c r="A234" s="249">
        <v>197</v>
      </c>
      <c r="B234" s="250" t="str">
        <f t="shared" si="11"/>
        <v>O.K.</v>
      </c>
      <c r="C234" s="272"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c r="Q234" s="1"/>
    </row>
    <row r="235" spans="1:17" customFormat="1" ht="30" customHeight="1" x14ac:dyDescent="0.2">
      <c r="A235" s="249">
        <v>198</v>
      </c>
      <c r="B235" s="250" t="str">
        <f t="shared" si="11"/>
        <v>O.K.</v>
      </c>
      <c r="C235" s="272"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c r="Q235" s="1"/>
    </row>
    <row r="236" spans="1:17" customFormat="1" ht="30" customHeight="1" x14ac:dyDescent="0.2">
      <c r="A236" s="249">
        <v>199</v>
      </c>
      <c r="B236" s="250" t="str">
        <f t="shared" si="11"/>
        <v>O.K.</v>
      </c>
      <c r="C236" s="272"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c r="Q236" s="1"/>
    </row>
    <row r="237" spans="1:17" customFormat="1" ht="30" customHeight="1" x14ac:dyDescent="0.2">
      <c r="A237" s="249">
        <v>200</v>
      </c>
      <c r="B237" s="250" t="str">
        <f t="shared" si="11"/>
        <v>O.K.</v>
      </c>
      <c r="C237" s="272"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c r="Q237" s="1"/>
    </row>
    <row r="238" spans="1:17" customFormat="1" ht="30" customHeight="1" x14ac:dyDescent="0.2">
      <c r="A238" s="249">
        <v>201</v>
      </c>
      <c r="B238" s="250" t="str">
        <f t="shared" si="11"/>
        <v>O.K.</v>
      </c>
      <c r="C238" s="272"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c r="Q238" s="1"/>
    </row>
    <row r="239" spans="1:17" customFormat="1" ht="30" customHeight="1" x14ac:dyDescent="0.2">
      <c r="A239" s="249">
        <v>202</v>
      </c>
      <c r="B239" s="250" t="str">
        <f t="shared" si="11"/>
        <v>O.K.</v>
      </c>
      <c r="C239" s="272"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c r="Q239" s="1"/>
    </row>
    <row r="240" spans="1:17" customFormat="1" ht="30" customHeight="1" x14ac:dyDescent="0.2">
      <c r="A240" s="249">
        <v>203</v>
      </c>
      <c r="B240" s="250" t="str">
        <f t="shared" si="11"/>
        <v>O.K.</v>
      </c>
      <c r="C240" s="272"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c r="Q240" s="1"/>
    </row>
    <row r="241" spans="1:17" customFormat="1" ht="30" customHeight="1" x14ac:dyDescent="0.2">
      <c r="A241" s="249">
        <v>204</v>
      </c>
      <c r="B241" s="250" t="str">
        <f t="shared" si="11"/>
        <v>O.K.</v>
      </c>
      <c r="C241" s="272"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c r="Q241" s="1"/>
    </row>
    <row r="242" spans="1:17" customFormat="1" ht="30" customHeight="1" x14ac:dyDescent="0.2">
      <c r="A242" s="249">
        <v>205</v>
      </c>
      <c r="B242" s="250" t="str">
        <f t="shared" si="11"/>
        <v>O.K.</v>
      </c>
      <c r="C242" s="272"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c r="Q242" s="1"/>
    </row>
    <row r="243" spans="1:17" customFormat="1" ht="30" customHeight="1" x14ac:dyDescent="0.2">
      <c r="A243" s="249">
        <v>206</v>
      </c>
      <c r="B243" s="250" t="str">
        <f t="shared" si="11"/>
        <v>O.K.</v>
      </c>
      <c r="C243" s="272"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c r="Q243" s="1"/>
    </row>
    <row r="244" spans="1:17" customFormat="1" ht="30" customHeight="1" x14ac:dyDescent="0.2">
      <c r="A244" s="249">
        <v>207</v>
      </c>
      <c r="B244" s="250" t="str">
        <f t="shared" si="11"/>
        <v>O.K.</v>
      </c>
      <c r="C244" s="272"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c r="Q244" s="1"/>
    </row>
    <row r="245" spans="1:17" customFormat="1" ht="30" customHeight="1" x14ac:dyDescent="0.2">
      <c r="A245" s="249">
        <v>208</v>
      </c>
      <c r="B245" s="250" t="str">
        <f t="shared" si="11"/>
        <v>O.K.</v>
      </c>
      <c r="C245" s="272"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c r="Q245" s="1"/>
    </row>
    <row r="246" spans="1:17" customFormat="1" ht="30" customHeight="1" x14ac:dyDescent="0.2">
      <c r="A246" s="249">
        <v>209</v>
      </c>
      <c r="B246" s="250" t="str">
        <f t="shared" si="11"/>
        <v>O.K.</v>
      </c>
      <c r="C246" s="272"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c r="Q246" s="1"/>
    </row>
    <row r="247" spans="1:17" customFormat="1" ht="30" customHeight="1" x14ac:dyDescent="0.2">
      <c r="A247" s="249">
        <v>210</v>
      </c>
      <c r="B247" s="250" t="str">
        <f t="shared" si="11"/>
        <v>O.K.</v>
      </c>
      <c r="C247" s="272"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c r="Q247" s="1"/>
    </row>
    <row r="248" spans="1:17" customFormat="1" ht="30" customHeight="1" x14ac:dyDescent="0.2">
      <c r="A248" s="249">
        <v>211</v>
      </c>
      <c r="B248" s="250" t="str">
        <f t="shared" si="11"/>
        <v>O.K.</v>
      </c>
      <c r="C248" s="272"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c r="Q248" s="1"/>
    </row>
    <row r="249" spans="1:17" customFormat="1" ht="30" customHeight="1" x14ac:dyDescent="0.2">
      <c r="A249" s="249">
        <v>212</v>
      </c>
      <c r="B249" s="250" t="str">
        <f t="shared" si="11"/>
        <v>O.K.</v>
      </c>
      <c r="C249" s="272"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c r="Q249" s="1"/>
    </row>
    <row r="250" spans="1:17" customFormat="1" ht="30" customHeight="1" x14ac:dyDescent="0.2">
      <c r="A250" s="249">
        <v>213</v>
      </c>
      <c r="B250" s="250" t="str">
        <f t="shared" si="11"/>
        <v>O.K.</v>
      </c>
      <c r="C250" s="274"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c r="Q250" s="1"/>
    </row>
    <row r="251" spans="1:17" customFormat="1" ht="30" customHeight="1" x14ac:dyDescent="0.2">
      <c r="A251" s="249">
        <v>214</v>
      </c>
      <c r="B251" s="250" t="str">
        <f t="shared" si="11"/>
        <v>O.K.</v>
      </c>
      <c r="C251" s="274"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c r="Q251" s="1"/>
    </row>
    <row r="252" spans="1:17" customFormat="1" ht="30" customHeight="1" x14ac:dyDescent="0.2">
      <c r="A252" s="249">
        <v>215</v>
      </c>
      <c r="B252" s="250" t="str">
        <f t="shared" si="11"/>
        <v>O.K.</v>
      </c>
      <c r="C252" s="274"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c r="Q252" s="1"/>
    </row>
    <row r="253" spans="1:17" customFormat="1" ht="30" customHeight="1" x14ac:dyDescent="0.2">
      <c r="A253" s="249">
        <v>216</v>
      </c>
      <c r="B253" s="250" t="str">
        <f t="shared" si="11"/>
        <v>O.K.</v>
      </c>
      <c r="C253" s="274"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c r="Q253" s="1"/>
    </row>
    <row r="254" spans="1:17" customFormat="1" ht="30" customHeight="1" x14ac:dyDescent="0.2">
      <c r="A254" s="249">
        <v>217</v>
      </c>
      <c r="B254" s="250" t="str">
        <f t="shared" si="11"/>
        <v>O.K.</v>
      </c>
      <c r="C254" s="274"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c r="Q254" s="1"/>
    </row>
    <row r="255" spans="1:17" customFormat="1" ht="30" customHeight="1" x14ac:dyDescent="0.2">
      <c r="A255" s="249">
        <v>218</v>
      </c>
      <c r="B255" s="250" t="str">
        <f t="shared" si="11"/>
        <v>O.K.</v>
      </c>
      <c r="C255" s="274"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c r="Q255" s="1"/>
    </row>
    <row r="256" spans="1:17" customFormat="1" ht="30" customHeight="1" x14ac:dyDescent="0.2">
      <c r="A256" s="249">
        <v>219</v>
      </c>
      <c r="B256" s="250" t="str">
        <f t="shared" si="11"/>
        <v>O.K.</v>
      </c>
      <c r="C256" s="274"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c r="Q256" s="1"/>
    </row>
    <row r="257" spans="1:17" customFormat="1" ht="30" customHeight="1" x14ac:dyDescent="0.2">
      <c r="A257" s="249">
        <v>220</v>
      </c>
      <c r="B257" s="250" t="str">
        <f t="shared" si="11"/>
        <v>O.K.</v>
      </c>
      <c r="C257" s="272"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c r="Q257" s="1"/>
    </row>
    <row r="258" spans="1:17" customFormat="1" ht="30" customHeight="1" x14ac:dyDescent="0.2">
      <c r="A258" s="249">
        <v>221</v>
      </c>
      <c r="B258" s="250" t="str">
        <f t="shared" si="11"/>
        <v>O.K.</v>
      </c>
      <c r="C258" s="272"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c r="Q258" s="1"/>
    </row>
    <row r="259" spans="1:17" customFormat="1" ht="30" customHeight="1" x14ac:dyDescent="0.2">
      <c r="A259" s="249">
        <v>222</v>
      </c>
      <c r="B259" s="250" t="str">
        <f t="shared" si="11"/>
        <v>O.K.</v>
      </c>
      <c r="C259" s="272"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c r="Q259" s="1"/>
    </row>
    <row r="260" spans="1:17" customFormat="1" ht="33" customHeight="1" x14ac:dyDescent="0.2">
      <c r="A260" s="249">
        <v>223</v>
      </c>
      <c r="B260" s="250" t="str">
        <f t="shared" si="11"/>
        <v>O.K.</v>
      </c>
      <c r="C260" s="272"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c r="Q260" s="1"/>
    </row>
    <row r="261" spans="1:17" customFormat="1" ht="30" customHeight="1" x14ac:dyDescent="0.2">
      <c r="A261" s="249">
        <v>224</v>
      </c>
      <c r="B261" s="250" t="str">
        <f t="shared" si="11"/>
        <v>O.K.</v>
      </c>
      <c r="C261" s="272"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c r="Q261" s="1"/>
    </row>
    <row r="262" spans="1:17" customFormat="1" ht="30" customHeight="1" x14ac:dyDescent="0.2">
      <c r="A262" s="249">
        <v>225</v>
      </c>
      <c r="B262" s="250" t="str">
        <f t="shared" si="11"/>
        <v>O.K.</v>
      </c>
      <c r="C262" s="272"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c r="Q262" s="1"/>
    </row>
    <row r="263" spans="1:17" customFormat="1" ht="30" customHeight="1" x14ac:dyDescent="0.2">
      <c r="A263" s="249">
        <v>226</v>
      </c>
      <c r="B263" s="250" t="str">
        <f t="shared" si="11"/>
        <v>O.K.</v>
      </c>
      <c r="C263" s="272"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c r="Q263" s="1"/>
    </row>
    <row r="264" spans="1:17" customFormat="1" ht="30" customHeight="1" x14ac:dyDescent="0.2">
      <c r="A264" s="249">
        <v>227</v>
      </c>
      <c r="B264" s="250" t="str">
        <f t="shared" si="11"/>
        <v>O.K.</v>
      </c>
      <c r="C264" s="272"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c r="Q264" s="1"/>
    </row>
    <row r="265" spans="1:17" customFormat="1" ht="30" customHeight="1" x14ac:dyDescent="0.2">
      <c r="A265" s="249">
        <v>228</v>
      </c>
      <c r="B265" s="250" t="str">
        <f t="shared" si="11"/>
        <v>O.K.</v>
      </c>
      <c r="C265" s="272"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c r="Q265" s="1"/>
    </row>
    <row r="266" spans="1:17" customFormat="1" ht="30" customHeight="1" x14ac:dyDescent="0.2">
      <c r="A266" s="249">
        <v>229</v>
      </c>
      <c r="B266" s="250" t="str">
        <f t="shared" si="11"/>
        <v>O.K.</v>
      </c>
      <c r="C266" s="272"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c r="Q266" s="1"/>
    </row>
    <row r="267" spans="1:17" customFormat="1" ht="30" customHeight="1" x14ac:dyDescent="0.2">
      <c r="A267" s="249">
        <v>230</v>
      </c>
      <c r="B267" s="250" t="str">
        <f t="shared" si="11"/>
        <v>O.K.</v>
      </c>
      <c r="C267" s="272"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c r="Q267" s="1"/>
    </row>
    <row r="268" spans="1:17" customFormat="1" ht="30" customHeight="1" x14ac:dyDescent="0.2">
      <c r="A268" s="249">
        <v>231</v>
      </c>
      <c r="B268" s="250" t="str">
        <f t="shared" si="11"/>
        <v>O.K.</v>
      </c>
      <c r="C268" s="272"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c r="Q268" s="1"/>
    </row>
    <row r="269" spans="1:17" customFormat="1" ht="30" customHeight="1" x14ac:dyDescent="0.2">
      <c r="A269" s="249">
        <v>232</v>
      </c>
      <c r="B269" s="250" t="str">
        <f t="shared" si="11"/>
        <v>O.K.</v>
      </c>
      <c r="C269" s="272"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c r="Q269" s="1"/>
    </row>
    <row r="270" spans="1:17" customFormat="1" ht="30" customHeight="1" x14ac:dyDescent="0.2">
      <c r="A270" s="249">
        <v>233</v>
      </c>
      <c r="B270" s="250" t="str">
        <f t="shared" si="11"/>
        <v>O.K.</v>
      </c>
      <c r="C270" s="272"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c r="Q270" s="1"/>
    </row>
    <row r="271" spans="1:17" customFormat="1" ht="30" customHeight="1" x14ac:dyDescent="0.2">
      <c r="A271" s="249">
        <v>234</v>
      </c>
      <c r="B271" s="250" t="str">
        <f t="shared" si="11"/>
        <v>O.K.</v>
      </c>
      <c r="C271" s="272"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c r="Q271" s="1"/>
    </row>
    <row r="272" spans="1:17" customFormat="1" ht="30" customHeight="1" x14ac:dyDescent="0.2">
      <c r="A272" s="249">
        <v>235</v>
      </c>
      <c r="B272" s="250" t="str">
        <f t="shared" si="11"/>
        <v>O.K.</v>
      </c>
      <c r="C272" s="274"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c r="Q272" s="1"/>
    </row>
    <row r="273" spans="1:17" customFormat="1" ht="42" customHeight="1" x14ac:dyDescent="0.2">
      <c r="A273" s="249">
        <v>236</v>
      </c>
      <c r="B273" s="250" t="str">
        <f t="shared" si="11"/>
        <v>O.K.</v>
      </c>
      <c r="C273" s="272"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c r="Q273" s="1"/>
    </row>
    <row r="274" spans="1:17" customFormat="1" ht="36" customHeight="1" x14ac:dyDescent="0.2">
      <c r="A274" s="278">
        <v>258</v>
      </c>
      <c r="B274" s="250" t="str">
        <f t="shared" si="11"/>
        <v>O.K.</v>
      </c>
      <c r="C274" s="265"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P274" s="1"/>
      <c r="Q274" s="137"/>
    </row>
    <row r="275" spans="1:17" customFormat="1" ht="55.5" customHeight="1" x14ac:dyDescent="0.2">
      <c r="A275" s="249">
        <v>237</v>
      </c>
      <c r="B275" s="250" t="str">
        <f t="shared" si="11"/>
        <v>O.K.</v>
      </c>
      <c r="C275" s="274"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c r="Q275" s="1"/>
    </row>
    <row r="276" spans="1:17" customFormat="1" ht="36" customHeight="1" x14ac:dyDescent="0.2">
      <c r="A276" s="278">
        <v>257</v>
      </c>
      <c r="B276" s="250" t="str">
        <f t="shared" si="11"/>
        <v>O.K.</v>
      </c>
      <c r="C276" s="265" t="s">
        <v>3309</v>
      </c>
      <c r="D276" s="251"/>
      <c r="E276" s="252">
        <f t="shared" si="12"/>
        <v>0</v>
      </c>
      <c r="F276" s="252">
        <f t="shared" si="13"/>
        <v>0</v>
      </c>
      <c r="G276" s="252">
        <f>IF(MIN('PR-RAS'!D6:E992)&lt;-0.001,1,0)</f>
        <v>0</v>
      </c>
      <c r="H276" s="252"/>
      <c r="I276" s="252"/>
      <c r="J276" s="252"/>
      <c r="K276" s="252"/>
      <c r="L276" s="252"/>
      <c r="M276" s="252"/>
      <c r="N276" s="252"/>
      <c r="O276" s="252"/>
      <c r="P276" s="137"/>
      <c r="Q276" s="1"/>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c r="Q277" s="1"/>
    </row>
    <row r="278" spans="1:17" customFormat="1" ht="20.25" customHeight="1" x14ac:dyDescent="0.2">
      <c r="A278" s="249">
        <v>1</v>
      </c>
      <c r="B278" s="250" t="str">
        <f t="shared" ref="B278:B310" si="14">IF(E278=1,"Pogreška",IF(F278=1,"Provjera","O.K."))</f>
        <v>O.K.</v>
      </c>
      <c r="C278" s="265"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c r="Q278" s="1"/>
    </row>
    <row r="279" spans="1:17" customFormat="1" ht="18" customHeight="1" x14ac:dyDescent="0.2">
      <c r="A279" s="249">
        <v>26</v>
      </c>
      <c r="B279" s="250" t="str">
        <f t="shared" si="14"/>
        <v>O.K.</v>
      </c>
      <c r="C279" s="265"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c r="Q279" s="1"/>
    </row>
    <row r="280" spans="1:17" customFormat="1" ht="18" customHeight="1" x14ac:dyDescent="0.2">
      <c r="A280" s="249">
        <v>27</v>
      </c>
      <c r="B280" s="250" t="str">
        <f t="shared" si="14"/>
        <v>O.K.</v>
      </c>
      <c r="C280" s="265"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c r="Q280" s="1"/>
    </row>
    <row r="281" spans="1:17" customFormat="1" ht="19.5" customHeight="1" x14ac:dyDescent="0.2">
      <c r="A281" s="249">
        <v>2</v>
      </c>
      <c r="B281" s="250" t="str">
        <f t="shared" si="14"/>
        <v>O.K.</v>
      </c>
      <c r="C281" s="265"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c r="Q281" s="1"/>
    </row>
    <row r="282" spans="1:17" customFormat="1" ht="19.5" customHeight="1" x14ac:dyDescent="0.2">
      <c r="A282" s="249">
        <v>3</v>
      </c>
      <c r="B282" s="250" t="str">
        <f t="shared" si="14"/>
        <v>O.K.</v>
      </c>
      <c r="C282" s="265"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c r="Q282" s="1"/>
    </row>
    <row r="283" spans="1:17" customFormat="1" ht="19.5" customHeight="1" x14ac:dyDescent="0.2">
      <c r="A283" s="249">
        <v>4</v>
      </c>
      <c r="B283" s="250" t="str">
        <f t="shared" si="14"/>
        <v>O.K.</v>
      </c>
      <c r="C283" s="265"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c r="Q283" s="1"/>
    </row>
    <row r="284" spans="1:17" customFormat="1" ht="19.5" customHeight="1" x14ac:dyDescent="0.2">
      <c r="A284" s="249">
        <v>5</v>
      </c>
      <c r="B284" s="250" t="str">
        <f t="shared" si="14"/>
        <v>O.K.</v>
      </c>
      <c r="C284" s="24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c r="Q284" s="1"/>
    </row>
    <row r="285" spans="1:17" customFormat="1" ht="19.5" customHeight="1" x14ac:dyDescent="0.2">
      <c r="A285" s="249">
        <v>30</v>
      </c>
      <c r="B285" s="250" t="str">
        <f t="shared" si="14"/>
        <v>O.K.</v>
      </c>
      <c r="C285" s="265"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c r="Q285" s="1"/>
    </row>
    <row r="286" spans="1:17" customFormat="1" ht="19.5" customHeight="1" x14ac:dyDescent="0.2">
      <c r="A286" s="249">
        <v>28</v>
      </c>
      <c r="B286" s="250" t="str">
        <f t="shared" si="14"/>
        <v>O.K.</v>
      </c>
      <c r="C286" s="265"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c r="Q286" s="1"/>
    </row>
    <row r="287" spans="1:17" customFormat="1" ht="19.5" customHeight="1" x14ac:dyDescent="0.2">
      <c r="A287" s="249">
        <v>29</v>
      </c>
      <c r="B287" s="250" t="str">
        <f t="shared" si="14"/>
        <v>O.K.</v>
      </c>
      <c r="C287" s="265"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c r="Q287" s="1"/>
    </row>
    <row r="288" spans="1:17" customFormat="1" ht="19.5" customHeight="1" x14ac:dyDescent="0.2">
      <c r="A288" s="249">
        <v>18</v>
      </c>
      <c r="B288" s="250" t="str">
        <f t="shared" si="14"/>
        <v>O.K.</v>
      </c>
      <c r="C288" s="265"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c r="Q288" s="1"/>
    </row>
    <row r="289" spans="1:17" customFormat="1" ht="19.5" customHeight="1" x14ac:dyDescent="0.2">
      <c r="A289" s="249">
        <v>19</v>
      </c>
      <c r="B289" s="250" t="str">
        <f t="shared" si="14"/>
        <v>O.K.</v>
      </c>
      <c r="C289" s="24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c r="Q289" s="1"/>
    </row>
    <row r="290" spans="1:17" customFormat="1" ht="19.5" customHeight="1" x14ac:dyDescent="0.2">
      <c r="A290" s="249">
        <v>20</v>
      </c>
      <c r="B290" s="250" t="str">
        <f t="shared" si="14"/>
        <v>O.K.</v>
      </c>
      <c r="C290" s="24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c r="Q290" s="1"/>
    </row>
    <row r="291" spans="1:17" customFormat="1" ht="19.5" customHeight="1" x14ac:dyDescent="0.2">
      <c r="A291" s="249">
        <v>21</v>
      </c>
      <c r="B291" s="250" t="str">
        <f t="shared" si="14"/>
        <v>O.K.</v>
      </c>
      <c r="C291" s="24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c r="Q291" s="1"/>
    </row>
    <row r="292" spans="1:17" customFormat="1" ht="19.5" customHeight="1" x14ac:dyDescent="0.2">
      <c r="A292" s="249">
        <v>31</v>
      </c>
      <c r="B292" s="250" t="str">
        <f t="shared" si="14"/>
        <v>O.K.</v>
      </c>
      <c r="C292" s="24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c r="Q292" s="1"/>
    </row>
    <row r="293" spans="1:17" customFormat="1" ht="19.5" customHeight="1" x14ac:dyDescent="0.2">
      <c r="A293" s="249">
        <v>32</v>
      </c>
      <c r="B293" s="250" t="str">
        <f t="shared" si="14"/>
        <v>O.K.</v>
      </c>
      <c r="C293" s="24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c r="Q293" s="1"/>
    </row>
    <row r="294" spans="1:17" customFormat="1" ht="19.5" customHeight="1" x14ac:dyDescent="0.2">
      <c r="A294" s="249">
        <v>33</v>
      </c>
      <c r="B294" s="250" t="str">
        <f t="shared" si="14"/>
        <v>O.K.</v>
      </c>
      <c r="C294" s="24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c r="Q294" s="1"/>
    </row>
    <row r="295" spans="1:17" customFormat="1" ht="19.5" customHeight="1" x14ac:dyDescent="0.2">
      <c r="A295" s="249">
        <v>34</v>
      </c>
      <c r="B295" s="250" t="str">
        <f t="shared" si="14"/>
        <v>O.K.</v>
      </c>
      <c r="C295" s="24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c r="Q295" s="1"/>
    </row>
    <row r="296" spans="1:17" customFormat="1" ht="19.5" customHeight="1" x14ac:dyDescent="0.2">
      <c r="A296" s="249">
        <v>35</v>
      </c>
      <c r="B296" s="250" t="str">
        <f t="shared" si="14"/>
        <v>O.K.</v>
      </c>
      <c r="C296" s="24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c r="Q296" s="1"/>
    </row>
    <row r="297" spans="1:17" customFormat="1" ht="19.5" customHeight="1" x14ac:dyDescent="0.2">
      <c r="A297" s="249">
        <v>36</v>
      </c>
      <c r="B297" s="250" t="str">
        <f t="shared" si="14"/>
        <v>O.K.</v>
      </c>
      <c r="C297" s="24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c r="Q297" s="1"/>
    </row>
    <row r="298" spans="1:17" customFormat="1" ht="19.5" customHeight="1" x14ac:dyDescent="0.2">
      <c r="A298" s="249">
        <v>37</v>
      </c>
      <c r="B298" s="250" t="str">
        <f t="shared" si="14"/>
        <v>O.K.</v>
      </c>
      <c r="C298" s="24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c r="Q298" s="1"/>
    </row>
    <row r="299" spans="1:17" customFormat="1" ht="19.5" customHeight="1" x14ac:dyDescent="0.2">
      <c r="A299" s="249">
        <v>38</v>
      </c>
      <c r="B299" s="250" t="str">
        <f t="shared" si="14"/>
        <v>O.K.</v>
      </c>
      <c r="C299" s="24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c r="Q299" s="1"/>
    </row>
    <row r="300" spans="1:17" customFormat="1" ht="19.5" customHeight="1" x14ac:dyDescent="0.2">
      <c r="A300" s="249">
        <v>39</v>
      </c>
      <c r="B300" s="250" t="str">
        <f t="shared" si="14"/>
        <v>O.K.</v>
      </c>
      <c r="C300" s="24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c r="Q300" s="1"/>
    </row>
    <row r="301" spans="1:17" customFormat="1" ht="19.5" customHeight="1" x14ac:dyDescent="0.2">
      <c r="A301" s="249">
        <v>40</v>
      </c>
      <c r="B301" s="250" t="str">
        <f t="shared" si="14"/>
        <v>O.K.</v>
      </c>
      <c r="C301" s="24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c r="Q301" s="1"/>
    </row>
    <row r="302" spans="1:17" customFormat="1" ht="19.5" customHeight="1" x14ac:dyDescent="0.2">
      <c r="A302" s="249">
        <v>41</v>
      </c>
      <c r="B302" s="250" t="str">
        <f t="shared" si="14"/>
        <v>O.K.</v>
      </c>
      <c r="C302" s="24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c r="Q302" s="1"/>
    </row>
    <row r="303" spans="1:17" customFormat="1" ht="19.5" customHeight="1" x14ac:dyDescent="0.2">
      <c r="A303" s="249">
        <v>42</v>
      </c>
      <c r="B303" s="250" t="str">
        <f t="shared" si="14"/>
        <v>O.K.</v>
      </c>
      <c r="C303" s="24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c r="Q303" s="1"/>
    </row>
    <row r="304" spans="1:17" customFormat="1" ht="19.5" customHeight="1" x14ac:dyDescent="0.2">
      <c r="A304" s="249">
        <v>43</v>
      </c>
      <c r="B304" s="250" t="str">
        <f t="shared" si="14"/>
        <v>O.K.</v>
      </c>
      <c r="C304" s="24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c r="Q304" s="1"/>
    </row>
    <row r="305" spans="1:17" customFormat="1" ht="19.5" customHeight="1" x14ac:dyDescent="0.2">
      <c r="A305" s="249">
        <v>44</v>
      </c>
      <c r="B305" s="250" t="str">
        <f t="shared" si="14"/>
        <v>O.K.</v>
      </c>
      <c r="C305" s="24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c r="Q305" s="1"/>
    </row>
    <row r="306" spans="1:17" customFormat="1" ht="19.5" customHeight="1" x14ac:dyDescent="0.2">
      <c r="A306" s="249">
        <v>45</v>
      </c>
      <c r="B306" s="250" t="str">
        <f t="shared" si="14"/>
        <v>O.K.</v>
      </c>
      <c r="C306" s="24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c r="Q306" s="1"/>
    </row>
    <row r="307" spans="1:17" customFormat="1" ht="19.5" customHeight="1" x14ac:dyDescent="0.2">
      <c r="A307" s="249">
        <v>22</v>
      </c>
      <c r="B307" s="250" t="str">
        <f t="shared" si="14"/>
        <v>O.K.</v>
      </c>
      <c r="C307" s="265"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c r="Q307" s="1"/>
    </row>
    <row r="308" spans="1:17" customFormat="1" ht="19.5" customHeight="1" x14ac:dyDescent="0.2">
      <c r="A308" s="249">
        <v>23</v>
      </c>
      <c r="B308" s="250" t="str">
        <f t="shared" si="14"/>
        <v>O.K.</v>
      </c>
      <c r="C308" s="265"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c r="Q308" s="1"/>
    </row>
    <row r="309" spans="1:17" customFormat="1" ht="19.5" customHeight="1" x14ac:dyDescent="0.2">
      <c r="A309" s="249">
        <v>24</v>
      </c>
      <c r="B309" s="250" t="str">
        <f t="shared" si="14"/>
        <v>O.K.</v>
      </c>
      <c r="C309" s="265"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c r="Q309" s="1"/>
    </row>
    <row r="310" spans="1:17" customFormat="1" ht="19.5" customHeight="1" x14ac:dyDescent="0.2">
      <c r="A310" s="249">
        <v>25</v>
      </c>
      <c r="B310" s="250" t="str">
        <f t="shared" si="14"/>
        <v>O.K.</v>
      </c>
      <c r="C310" s="265"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c r="Q310" s="1"/>
    </row>
    <row r="311" spans="1:17"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c r="Q311" s="1"/>
    </row>
    <row r="312" spans="1:17" customFormat="1" ht="30" customHeight="1" x14ac:dyDescent="0.2">
      <c r="A312" s="249">
        <v>1</v>
      </c>
      <c r="B312" s="250" t="str">
        <f>IF(E312=1,"Pogreška",IF(F312=1,"Provjera","O.K."))</f>
        <v>O.K.</v>
      </c>
      <c r="C312" s="265" t="s">
        <v>3309</v>
      </c>
      <c r="D312" s="251"/>
      <c r="E312" s="252">
        <f>MAX(G312:K312)</f>
        <v>0</v>
      </c>
      <c r="F312" s="252">
        <f>MAX(L312:O312)</f>
        <v>0</v>
      </c>
      <c r="G312" s="252">
        <f>IF(MIN(OBVEZE!D5:D105)&lt;-0.001,1,0)</f>
        <v>0</v>
      </c>
      <c r="H312" s="252"/>
      <c r="I312" s="252"/>
      <c r="J312" s="252"/>
      <c r="K312" s="252"/>
      <c r="L312" s="252"/>
      <c r="M312" s="252"/>
      <c r="N312" s="252"/>
      <c r="O312" s="252"/>
      <c r="P312" s="137"/>
      <c r="Q312" s="1"/>
    </row>
    <row r="313" spans="1:17" customFormat="1" ht="42" customHeight="1" x14ac:dyDescent="0.2">
      <c r="A313" s="249">
        <v>2</v>
      </c>
      <c r="B313" s="250" t="str">
        <f>IF(E313=1,"Pogreška",IF(F313=1,"Provjera","O.K."))</f>
        <v>O.K.</v>
      </c>
      <c r="C313" s="265" t="s">
        <v>3343</v>
      </c>
      <c r="D313" s="251"/>
      <c r="E313" s="252">
        <f>MAX(G313:K313)</f>
        <v>0</v>
      </c>
      <c r="F313" s="252">
        <f>MAX(L313:O313)</f>
        <v>0</v>
      </c>
      <c r="G313" s="252">
        <f>IF(ROUND(OBVEZE!D42,2)&lt;&gt;ROUND(OBVEZE!D43+OBVEZE!D101,2),1,0)</f>
        <v>0</v>
      </c>
      <c r="H313" s="252"/>
      <c r="I313" s="252"/>
      <c r="J313" s="252"/>
      <c r="K313" s="252"/>
      <c r="L313" s="252"/>
      <c r="M313" s="252"/>
      <c r="N313" s="252"/>
      <c r="O313" s="252"/>
      <c r="P313" s="137"/>
      <c r="Q313" s="1"/>
    </row>
    <row r="314" spans="1:17"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c r="Q314" s="1"/>
    </row>
    <row r="315" spans="1:17" customFormat="1" ht="30" customHeight="1" x14ac:dyDescent="0.2">
      <c r="A315" s="249">
        <v>1</v>
      </c>
      <c r="B315" s="250" t="str">
        <f>IF(E315=1,"Pogreška",IF(F315=1,"Provjera","O.K."))</f>
        <v>O.K.</v>
      </c>
      <c r="C315" s="265" t="s">
        <v>3309</v>
      </c>
      <c r="D315" s="251"/>
      <c r="E315" s="252">
        <f>MAX(G315:K315)</f>
        <v>0</v>
      </c>
      <c r="F315" s="252">
        <f>MAX(L315:O315)</f>
        <v>0</v>
      </c>
      <c r="G315" s="252">
        <f>IF(MIN('P-VRIO'!D5:E48)&lt;-0.001,1,0)</f>
        <v>0</v>
      </c>
      <c r="H315" s="252"/>
      <c r="I315" s="252"/>
      <c r="J315" s="252"/>
      <c r="K315" s="252"/>
      <c r="L315" s="252"/>
      <c r="M315" s="252"/>
      <c r="N315" s="252"/>
      <c r="O315" s="252"/>
      <c r="P315" s="137"/>
      <c r="Q315" s="1"/>
    </row>
    <row r="316" spans="1:17" customFormat="1" ht="19.5" customHeight="1" x14ac:dyDescent="0.2">
      <c r="A316" s="338" t="s">
        <v>3344</v>
      </c>
      <c r="B316" s="339"/>
      <c r="C316" s="340"/>
      <c r="D316" s="251"/>
      <c r="E316" s="252">
        <f>SUM(E317)</f>
        <v>0</v>
      </c>
      <c r="F316" s="252">
        <f>SUM(F317)</f>
        <v>0</v>
      </c>
      <c r="G316" s="252"/>
      <c r="H316" s="252"/>
      <c r="I316" s="252"/>
      <c r="J316" s="252"/>
      <c r="K316" s="252"/>
      <c r="L316" s="252"/>
      <c r="M316" s="252"/>
      <c r="N316" s="252"/>
      <c r="O316" s="252"/>
      <c r="P316" s="137"/>
      <c r="Q316" s="1"/>
    </row>
    <row r="317" spans="1:17" customFormat="1" ht="30" customHeight="1" x14ac:dyDescent="0.2">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c r="Q317" s="1"/>
    </row>
    <row r="318" spans="1:17" customFormat="1" ht="12.75" customHeight="1" x14ac:dyDescent="0.2">
      <c r="A318" s="276"/>
      <c r="B318" s="282"/>
      <c r="C318" s="283"/>
      <c r="D318" s="251"/>
      <c r="E318" s="252"/>
      <c r="F318" s="252"/>
      <c r="G318" s="252"/>
      <c r="H318" s="252"/>
      <c r="I318" s="252"/>
      <c r="J318" s="252"/>
      <c r="K318" s="252"/>
      <c r="L318" s="252"/>
      <c r="M318" s="252"/>
      <c r="N318" s="252"/>
      <c r="O318" s="252"/>
      <c r="P318" s="137"/>
      <c r="Q318" s="1"/>
    </row>
    <row r="319" spans="1:17" customFormat="1" ht="12.75" customHeight="1" x14ac:dyDescent="0.2">
      <c r="A319" s="276"/>
      <c r="B319" s="282"/>
      <c r="C319" s="283"/>
      <c r="D319" s="251"/>
      <c r="E319" s="252"/>
      <c r="F319" s="252"/>
      <c r="G319" s="252"/>
      <c r="H319" s="252"/>
      <c r="I319" s="252"/>
      <c r="J319" s="252"/>
      <c r="K319" s="252"/>
      <c r="L319" s="252"/>
      <c r="M319" s="252"/>
      <c r="N319" s="252"/>
      <c r="O319" s="252"/>
      <c r="P319" s="137"/>
      <c r="Q319" s="1"/>
    </row>
    <row r="320" spans="1:17" customFormat="1" ht="11.25" customHeight="1" x14ac:dyDescent="0.2">
      <c r="A320" s="276"/>
      <c r="B320" s="282"/>
      <c r="C320" s="283"/>
      <c r="D320" s="251"/>
      <c r="E320" s="252"/>
      <c r="F320" s="252"/>
      <c r="G320" s="252"/>
      <c r="H320" s="252"/>
      <c r="I320" s="252"/>
      <c r="J320" s="252"/>
      <c r="K320" s="252"/>
      <c r="L320" s="252"/>
      <c r="M320" s="252"/>
      <c r="N320" s="252"/>
      <c r="O320" s="252"/>
      <c r="P320" s="137"/>
      <c r="Q320" s="1"/>
    </row>
    <row r="321" spans="1:17" customFormat="1" ht="11.25" customHeight="1" x14ac:dyDescent="0.2">
      <c r="A321" s="276"/>
      <c r="B321" s="282"/>
      <c r="C321" s="283"/>
      <c r="D321" s="251"/>
      <c r="E321" s="252"/>
      <c r="F321" s="252"/>
      <c r="G321" s="252"/>
      <c r="H321" s="252"/>
      <c r="I321" s="252"/>
      <c r="J321" s="252"/>
      <c r="K321" s="252"/>
      <c r="L321" s="252"/>
      <c r="M321" s="252"/>
      <c r="N321" s="252"/>
      <c r="O321" s="252"/>
      <c r="P321" s="137"/>
      <c r="Q321" s="1"/>
    </row>
    <row r="322" spans="1:17" customFormat="1" ht="11.25" customHeight="1" x14ac:dyDescent="0.2">
      <c r="A322" s="276"/>
      <c r="B322" s="282"/>
      <c r="C322" s="283"/>
      <c r="D322" s="251"/>
      <c r="E322" s="252"/>
      <c r="F322" s="252"/>
      <c r="G322" s="252"/>
      <c r="H322" s="252"/>
      <c r="I322" s="252"/>
      <c r="J322" s="252"/>
      <c r="K322" s="252"/>
      <c r="L322" s="252"/>
      <c r="M322" s="252"/>
      <c r="N322" s="252"/>
      <c r="O322" s="252"/>
      <c r="P322" s="137"/>
      <c r="Q322" s="1"/>
    </row>
    <row r="323" spans="1:17" customFormat="1" ht="11.25" customHeight="1" x14ac:dyDescent="0.2">
      <c r="A323" s="276"/>
      <c r="B323" s="282"/>
      <c r="C323" s="283"/>
      <c r="D323" s="251"/>
      <c r="E323" s="252"/>
      <c r="F323" s="252"/>
      <c r="G323" s="252"/>
      <c r="H323" s="252"/>
      <c r="I323" s="252"/>
      <c r="J323" s="252"/>
      <c r="K323" s="252"/>
      <c r="L323" s="252"/>
      <c r="M323" s="252"/>
      <c r="N323" s="252"/>
      <c r="O323" s="252"/>
      <c r="P323" s="137"/>
      <c r="Q323" s="1"/>
    </row>
    <row r="324" spans="1:17" customFormat="1" ht="11.25" customHeight="1" x14ac:dyDescent="0.2">
      <c r="A324" s="276"/>
      <c r="B324" s="282"/>
      <c r="C324" s="283"/>
      <c r="D324" s="251"/>
      <c r="E324" s="252"/>
      <c r="F324" s="252"/>
      <c r="G324" s="252"/>
      <c r="H324" s="252"/>
      <c r="I324" s="252"/>
      <c r="J324" s="252"/>
      <c r="K324" s="252"/>
      <c r="L324" s="252"/>
      <c r="M324" s="252"/>
      <c r="N324" s="252"/>
      <c r="O324" s="252"/>
      <c r="P324" s="137"/>
      <c r="Q324" s="1"/>
    </row>
    <row r="325" spans="1:17" customFormat="1" ht="11.25" customHeight="1" x14ac:dyDescent="0.2">
      <c r="A325" s="276"/>
      <c r="B325" s="282"/>
      <c r="C325" s="283"/>
      <c r="D325" s="251"/>
      <c r="E325" s="252"/>
      <c r="F325" s="252"/>
      <c r="G325" s="252"/>
      <c r="H325" s="252"/>
      <c r="I325" s="252"/>
      <c r="J325" s="252"/>
      <c r="K325" s="252"/>
      <c r="L325" s="252"/>
      <c r="M325" s="252"/>
      <c r="N325" s="252"/>
      <c r="O325" s="252"/>
      <c r="P325" s="137"/>
      <c r="Q325" s="1"/>
    </row>
    <row r="326" spans="1:17" customFormat="1" ht="11.25" customHeight="1" x14ac:dyDescent="0.2">
      <c r="A326" s="276"/>
      <c r="B326" s="282"/>
      <c r="C326" s="283"/>
      <c r="D326" s="251"/>
      <c r="E326" s="252"/>
      <c r="F326" s="252"/>
      <c r="G326" s="252"/>
      <c r="H326" s="252"/>
      <c r="I326" s="252"/>
      <c r="J326" s="252"/>
      <c r="K326" s="252"/>
      <c r="L326" s="252"/>
      <c r="M326" s="252"/>
      <c r="N326" s="252"/>
      <c r="O326" s="252"/>
      <c r="P326" s="137"/>
      <c r="Q326" s="1"/>
    </row>
    <row r="327" spans="1:17" customFormat="1" ht="11.25" customHeight="1" x14ac:dyDescent="0.2">
      <c r="A327" s="276"/>
      <c r="B327" s="282"/>
      <c r="C327" s="283"/>
      <c r="D327" s="251"/>
      <c r="E327" s="252"/>
      <c r="F327" s="252"/>
      <c r="G327" s="252"/>
      <c r="H327" s="252"/>
      <c r="I327" s="252"/>
      <c r="J327" s="252"/>
      <c r="K327" s="252"/>
      <c r="L327" s="252"/>
      <c r="M327" s="252"/>
      <c r="N327" s="252"/>
      <c r="O327" s="252"/>
      <c r="P327" s="137"/>
      <c r="Q327" s="1"/>
    </row>
    <row r="328" spans="1:17" customFormat="1" ht="11.25" customHeight="1" x14ac:dyDescent="0.2">
      <c r="A328" s="276"/>
      <c r="B328" s="282"/>
      <c r="C328" s="283"/>
      <c r="D328" s="251"/>
      <c r="E328" s="252"/>
      <c r="F328" s="252"/>
      <c r="G328" s="252"/>
      <c r="H328" s="252"/>
      <c r="I328" s="252"/>
      <c r="J328" s="252"/>
      <c r="K328" s="252"/>
      <c r="L328" s="252"/>
      <c r="M328" s="252"/>
      <c r="N328" s="252"/>
      <c r="O328" s="252"/>
      <c r="P328" s="137"/>
      <c r="Q328" s="1"/>
    </row>
    <row r="329" spans="1:17" customFormat="1" ht="11.25" customHeight="1" x14ac:dyDescent="0.2">
      <c r="A329" s="276"/>
      <c r="B329" s="282"/>
      <c r="C329" s="283"/>
      <c r="D329" s="251"/>
      <c r="E329" s="252"/>
      <c r="F329" s="252"/>
      <c r="G329" s="252"/>
      <c r="H329" s="252"/>
      <c r="I329" s="252"/>
      <c r="J329" s="252"/>
      <c r="K329" s="252"/>
      <c r="L329" s="252"/>
      <c r="M329" s="252"/>
      <c r="N329" s="252"/>
      <c r="O329" s="252"/>
      <c r="P329" s="137"/>
      <c r="Q329" s="1"/>
    </row>
    <row r="330" spans="1:17" customFormat="1" ht="11.25" customHeight="1" x14ac:dyDescent="0.2">
      <c r="A330" s="276"/>
      <c r="B330" s="282"/>
      <c r="C330" s="283"/>
      <c r="D330" s="251"/>
      <c r="E330" s="252"/>
      <c r="F330" s="252"/>
      <c r="G330" s="252"/>
      <c r="H330" s="252"/>
      <c r="I330" s="252"/>
      <c r="J330" s="252"/>
      <c r="K330" s="252"/>
      <c r="L330" s="252"/>
      <c r="M330" s="252"/>
      <c r="N330" s="252"/>
      <c r="O330" s="252"/>
      <c r="P330" s="137"/>
      <c r="Q330" s="1"/>
    </row>
    <row r="331" spans="1:17" customFormat="1" ht="11.25" customHeight="1" x14ac:dyDescent="0.2">
      <c r="A331" s="276"/>
      <c r="B331" s="282"/>
      <c r="C331" s="283"/>
      <c r="D331" s="251"/>
      <c r="E331" s="252"/>
      <c r="F331" s="252"/>
      <c r="G331" s="252"/>
      <c r="H331" s="252"/>
      <c r="I331" s="252"/>
      <c r="J331" s="252"/>
      <c r="K331" s="252"/>
      <c r="L331" s="252"/>
      <c r="M331" s="252"/>
      <c r="N331" s="252"/>
      <c r="O331" s="252"/>
      <c r="P331" s="137"/>
      <c r="Q331" s="1"/>
    </row>
    <row r="332" spans="1:17" customFormat="1" ht="11.25" customHeight="1" x14ac:dyDescent="0.2">
      <c r="A332" s="276"/>
      <c r="B332" s="282"/>
      <c r="C332" s="283"/>
      <c r="D332" s="251"/>
      <c r="E332" s="252"/>
      <c r="F332" s="252"/>
      <c r="G332" s="252"/>
      <c r="H332" s="252"/>
      <c r="I332" s="252"/>
      <c r="J332" s="252"/>
      <c r="K332" s="252"/>
      <c r="L332" s="252"/>
      <c r="M332" s="252"/>
      <c r="N332" s="252"/>
      <c r="O332" s="252"/>
      <c r="P332" s="137"/>
      <c r="Q332" s="1"/>
    </row>
    <row r="333" spans="1:17" customFormat="1" ht="11.25" customHeight="1" x14ac:dyDescent="0.2">
      <c r="A333" s="276"/>
      <c r="B333" s="282"/>
      <c r="C333" s="283"/>
      <c r="D333" s="251"/>
      <c r="E333" s="252"/>
      <c r="F333" s="252"/>
      <c r="G333" s="252"/>
      <c r="H333" s="252"/>
      <c r="I333" s="252"/>
      <c r="J333" s="252"/>
      <c r="K333" s="252"/>
      <c r="L333" s="252"/>
      <c r="M333" s="252"/>
      <c r="N333" s="252"/>
      <c r="O333" s="252"/>
      <c r="P333" s="137"/>
      <c r="Q333" s="1"/>
    </row>
    <row r="334" spans="1:17" customFormat="1" ht="11.25" customHeight="1" x14ac:dyDescent="0.2">
      <c r="A334" s="276"/>
      <c r="B334" s="282"/>
      <c r="C334" s="283"/>
      <c r="D334" s="251"/>
      <c r="E334" s="252"/>
      <c r="F334" s="252"/>
      <c r="G334" s="252"/>
      <c r="H334" s="252"/>
      <c r="I334" s="252"/>
      <c r="J334" s="252"/>
      <c r="K334" s="252"/>
      <c r="L334" s="252"/>
      <c r="M334" s="252"/>
      <c r="N334" s="252"/>
      <c r="O334" s="252"/>
      <c r="P334" s="137"/>
      <c r="Q334" s="1"/>
    </row>
    <row r="335" spans="1:17" customFormat="1" ht="11.25" customHeight="1" x14ac:dyDescent="0.2">
      <c r="A335" s="276"/>
      <c r="B335" s="282"/>
      <c r="C335" s="283"/>
      <c r="D335" s="251"/>
      <c r="E335" s="252"/>
      <c r="F335" s="252"/>
      <c r="G335" s="252"/>
      <c r="H335" s="252"/>
      <c r="I335" s="252"/>
      <c r="J335" s="252"/>
      <c r="K335" s="252"/>
      <c r="L335" s="252"/>
      <c r="M335" s="252"/>
      <c r="N335" s="252"/>
      <c r="O335" s="252"/>
      <c r="P335" s="137"/>
      <c r="Q335" s="1"/>
    </row>
    <row r="336" spans="1:17" customFormat="1" ht="11.25" customHeight="1" x14ac:dyDescent="0.2">
      <c r="A336" s="276"/>
      <c r="B336" s="282"/>
      <c r="C336" s="283"/>
      <c r="D336" s="251"/>
      <c r="E336" s="252"/>
      <c r="F336" s="252"/>
      <c r="G336" s="252"/>
      <c r="H336" s="252"/>
      <c r="I336" s="252"/>
      <c r="J336" s="252"/>
      <c r="K336" s="252"/>
      <c r="L336" s="252"/>
      <c r="M336" s="252"/>
      <c r="N336" s="252"/>
      <c r="O336" s="252"/>
      <c r="P336" s="137"/>
      <c r="Q336" s="1"/>
    </row>
    <row r="337" spans="1:17" customFormat="1" ht="11.25" customHeight="1" x14ac:dyDescent="0.2">
      <c r="A337" s="276"/>
      <c r="B337" s="282"/>
      <c r="C337" s="283"/>
      <c r="D337" s="251"/>
      <c r="E337" s="252"/>
      <c r="F337" s="252"/>
      <c r="G337" s="252"/>
      <c r="H337" s="252"/>
      <c r="I337" s="252"/>
      <c r="J337" s="252"/>
      <c r="K337" s="252"/>
      <c r="L337" s="252"/>
      <c r="M337" s="252"/>
      <c r="N337" s="252"/>
      <c r="O337" s="252"/>
      <c r="P337" s="137"/>
      <c r="Q337" s="1"/>
    </row>
    <row r="338" spans="1:17" customFormat="1" ht="11.25" customHeight="1" x14ac:dyDescent="0.2">
      <c r="A338" s="276"/>
      <c r="B338" s="282"/>
      <c r="C338" s="283"/>
      <c r="D338" s="251"/>
      <c r="E338" s="252"/>
      <c r="F338" s="252"/>
      <c r="G338" s="252"/>
      <c r="H338" s="252"/>
      <c r="I338" s="252"/>
      <c r="J338" s="252"/>
      <c r="K338" s="252"/>
      <c r="L338" s="252"/>
      <c r="M338" s="252"/>
      <c r="N338" s="252"/>
      <c r="O338" s="252"/>
      <c r="P338" s="137"/>
      <c r="Q338" s="1"/>
    </row>
    <row r="339" spans="1:17" customFormat="1" ht="11.25" customHeight="1" x14ac:dyDescent="0.2">
      <c r="A339" s="276"/>
      <c r="B339" s="282"/>
      <c r="C339" s="283"/>
      <c r="D339" s="251"/>
      <c r="E339" s="252"/>
      <c r="F339" s="252"/>
      <c r="G339" s="252"/>
      <c r="H339" s="252"/>
      <c r="I339" s="252"/>
      <c r="J339" s="252"/>
      <c r="K339" s="252"/>
      <c r="L339" s="252"/>
      <c r="M339" s="252"/>
      <c r="N339" s="252"/>
      <c r="O339" s="252"/>
      <c r="P339" s="137"/>
      <c r="Q339" s="1"/>
    </row>
    <row r="340" spans="1:17" customFormat="1" ht="11.25" customHeight="1" x14ac:dyDescent="0.2">
      <c r="A340" s="276"/>
      <c r="B340" s="282"/>
      <c r="C340" s="283"/>
      <c r="D340" s="251"/>
      <c r="E340" s="252"/>
      <c r="F340" s="252"/>
      <c r="G340" s="252"/>
      <c r="H340" s="252"/>
      <c r="I340" s="252"/>
      <c r="J340" s="252"/>
      <c r="K340" s="252"/>
      <c r="L340" s="252"/>
      <c r="M340" s="252"/>
      <c r="N340" s="252"/>
      <c r="O340" s="252"/>
      <c r="P340" s="137"/>
      <c r="Q340" s="1"/>
    </row>
    <row r="341" spans="1:17" customFormat="1" ht="11.25" customHeight="1" x14ac:dyDescent="0.2">
      <c r="A341" s="276"/>
      <c r="B341" s="282"/>
      <c r="C341" s="283"/>
      <c r="D341" s="251"/>
      <c r="E341" s="252"/>
      <c r="F341" s="252"/>
      <c r="G341" s="252"/>
      <c r="H341" s="252"/>
      <c r="I341" s="252"/>
      <c r="J341" s="252"/>
      <c r="K341" s="252"/>
      <c r="L341" s="252"/>
      <c r="M341" s="252"/>
      <c r="N341" s="252"/>
      <c r="O341" s="252"/>
      <c r="P341" s="137"/>
      <c r="Q341" s="1"/>
    </row>
    <row r="342" spans="1:17" customFormat="1" ht="11.25" customHeight="1" x14ac:dyDescent="0.2">
      <c r="A342" s="276"/>
      <c r="B342" s="282"/>
      <c r="C342" s="283"/>
      <c r="D342" s="251"/>
      <c r="E342" s="252"/>
      <c r="F342" s="252"/>
      <c r="G342" s="252"/>
      <c r="H342" s="252"/>
      <c r="I342" s="252"/>
      <c r="J342" s="252"/>
      <c r="K342" s="252"/>
      <c r="L342" s="252"/>
      <c r="M342" s="252"/>
      <c r="N342" s="252"/>
      <c r="O342" s="252"/>
      <c r="P342" s="137"/>
      <c r="Q342" s="1"/>
    </row>
    <row r="343" spans="1:17" customFormat="1" ht="11.25" customHeight="1" x14ac:dyDescent="0.2">
      <c r="A343" s="276"/>
      <c r="B343" s="282"/>
      <c r="C343" s="283"/>
      <c r="D343" s="251"/>
      <c r="E343" s="252"/>
      <c r="F343" s="252"/>
      <c r="G343" s="252"/>
      <c r="H343" s="252"/>
      <c r="I343" s="252"/>
      <c r="J343" s="252"/>
      <c r="K343" s="252"/>
      <c r="L343" s="252"/>
      <c r="M343" s="252"/>
      <c r="N343" s="252"/>
      <c r="O343" s="252"/>
      <c r="P343" s="137"/>
      <c r="Q343" s="1"/>
    </row>
    <row r="344" spans="1:17" customFormat="1" ht="11.25" customHeight="1" x14ac:dyDescent="0.2">
      <c r="A344" s="276"/>
      <c r="B344" s="282"/>
      <c r="C344" s="283"/>
      <c r="D344" s="251"/>
      <c r="E344" s="252"/>
      <c r="F344" s="252"/>
      <c r="G344" s="252"/>
      <c r="H344" s="252"/>
      <c r="I344" s="252"/>
      <c r="J344" s="252"/>
      <c r="K344" s="252"/>
      <c r="L344" s="252"/>
      <c r="M344" s="252"/>
      <c r="N344" s="252"/>
      <c r="O344" s="252"/>
      <c r="P344" s="137"/>
      <c r="Q344" s="1"/>
    </row>
    <row r="345" spans="1:17" customFormat="1" ht="11.25" customHeight="1" x14ac:dyDescent="0.2">
      <c r="A345" s="276"/>
      <c r="B345" s="282"/>
      <c r="C345" s="283"/>
      <c r="D345" s="251"/>
      <c r="E345" s="252"/>
      <c r="F345" s="252"/>
      <c r="G345" s="252"/>
      <c r="H345" s="252"/>
      <c r="I345" s="252"/>
      <c r="J345" s="252"/>
      <c r="K345" s="252"/>
      <c r="L345" s="252"/>
      <c r="M345" s="252"/>
      <c r="N345" s="252"/>
      <c r="O345" s="252"/>
      <c r="P345" s="137"/>
      <c r="Q345" s="1"/>
    </row>
    <row r="346" spans="1:17" customFormat="1" ht="11.25" customHeight="1" x14ac:dyDescent="0.2">
      <c r="A346" s="276"/>
      <c r="B346" s="282"/>
      <c r="C346" s="283"/>
      <c r="D346" s="251"/>
      <c r="E346" s="252"/>
      <c r="F346" s="252"/>
      <c r="G346" s="252"/>
      <c r="H346" s="252"/>
      <c r="I346" s="252"/>
      <c r="J346" s="252"/>
      <c r="K346" s="252"/>
      <c r="L346" s="252"/>
      <c r="M346" s="252"/>
      <c r="N346" s="252"/>
      <c r="O346" s="252"/>
      <c r="P346" s="137"/>
      <c r="Q346" s="1"/>
    </row>
    <row r="347" spans="1:17" customFormat="1" ht="11.25" customHeight="1" x14ac:dyDescent="0.2">
      <c r="A347" s="276"/>
      <c r="B347" s="282"/>
      <c r="C347" s="283"/>
      <c r="D347" s="251"/>
      <c r="E347" s="252"/>
      <c r="F347" s="252"/>
      <c r="G347" s="252"/>
      <c r="H347" s="252"/>
      <c r="I347" s="252"/>
      <c r="J347" s="252"/>
      <c r="K347" s="252"/>
      <c r="L347" s="252"/>
      <c r="M347" s="252"/>
      <c r="N347" s="252"/>
      <c r="O347" s="252"/>
      <c r="P347" s="137"/>
      <c r="Q347" s="1"/>
    </row>
    <row r="348" spans="1:17" customFormat="1" ht="11.25" customHeight="1" x14ac:dyDescent="0.2">
      <c r="A348" s="276"/>
      <c r="B348" s="282"/>
      <c r="C348" s="283"/>
      <c r="D348" s="251"/>
      <c r="E348" s="252"/>
      <c r="F348" s="252"/>
      <c r="G348" s="252"/>
      <c r="H348" s="252"/>
      <c r="I348" s="252"/>
      <c r="J348" s="252"/>
      <c r="K348" s="252"/>
      <c r="L348" s="252"/>
      <c r="M348" s="252"/>
      <c r="N348" s="252"/>
      <c r="O348" s="252"/>
      <c r="P348" s="137"/>
      <c r="Q348" s="1"/>
    </row>
    <row r="349" spans="1:17" customFormat="1" ht="11.25" customHeight="1" x14ac:dyDescent="0.2">
      <c r="A349" s="276"/>
      <c r="B349" s="282"/>
      <c r="C349" s="283"/>
      <c r="D349" s="251"/>
      <c r="E349" s="252"/>
      <c r="F349" s="252"/>
      <c r="G349" s="252"/>
      <c r="H349" s="252"/>
      <c r="I349" s="252"/>
      <c r="J349" s="252"/>
      <c r="K349" s="252"/>
      <c r="L349" s="252"/>
      <c r="M349" s="252"/>
      <c r="N349" s="252"/>
      <c r="O349" s="252"/>
      <c r="P349" s="137"/>
      <c r="Q349" s="1"/>
    </row>
    <row r="350" spans="1:17" customFormat="1" ht="11.25" customHeight="1" x14ac:dyDescent="0.2">
      <c r="A350" s="276"/>
      <c r="B350" s="282"/>
      <c r="C350" s="283"/>
      <c r="D350" s="251"/>
      <c r="E350" s="252"/>
      <c r="F350" s="252"/>
      <c r="G350" s="252"/>
      <c r="H350" s="252"/>
      <c r="I350" s="252"/>
      <c r="J350" s="252"/>
      <c r="K350" s="252"/>
      <c r="L350" s="252"/>
      <c r="M350" s="252"/>
      <c r="N350" s="252"/>
      <c r="O350" s="252"/>
      <c r="P350" s="137"/>
      <c r="Q350" s="1"/>
    </row>
    <row r="351" spans="1:17" customFormat="1" ht="11.25" customHeight="1" x14ac:dyDescent="0.2">
      <c r="A351" s="276"/>
      <c r="B351" s="282"/>
      <c r="C351" s="283"/>
      <c r="D351" s="251"/>
      <c r="E351" s="252"/>
      <c r="F351" s="252"/>
      <c r="G351" s="252"/>
      <c r="H351" s="252"/>
      <c r="I351" s="252"/>
      <c r="J351" s="252"/>
      <c r="K351" s="252"/>
      <c r="L351" s="252"/>
      <c r="M351" s="252"/>
      <c r="N351" s="252"/>
      <c r="O351" s="252"/>
      <c r="P351" s="137"/>
      <c r="Q351" s="1"/>
    </row>
    <row r="352" spans="1:17" customFormat="1" ht="11.25" customHeight="1" x14ac:dyDescent="0.2">
      <c r="A352" s="276"/>
      <c r="B352" s="282"/>
      <c r="C352" s="283"/>
      <c r="D352" s="251"/>
      <c r="E352" s="252"/>
      <c r="F352" s="252"/>
      <c r="G352" s="252"/>
      <c r="H352" s="252"/>
      <c r="I352" s="252"/>
      <c r="J352" s="252"/>
      <c r="K352" s="252"/>
      <c r="L352" s="252"/>
      <c r="M352" s="252"/>
      <c r="N352" s="252"/>
      <c r="O352" s="252"/>
      <c r="P352" s="137"/>
      <c r="Q352" s="1"/>
    </row>
    <row r="353" spans="1:17" customFormat="1" ht="11.25" customHeight="1" x14ac:dyDescent="0.2">
      <c r="A353" s="276"/>
      <c r="B353" s="282"/>
      <c r="C353" s="283"/>
      <c r="D353" s="251"/>
      <c r="E353" s="252"/>
      <c r="F353" s="252"/>
      <c r="G353" s="252"/>
      <c r="H353" s="252"/>
      <c r="I353" s="252"/>
      <c r="J353" s="252"/>
      <c r="K353" s="252"/>
      <c r="L353" s="252"/>
      <c r="M353" s="252"/>
      <c r="N353" s="252"/>
      <c r="O353" s="252"/>
      <c r="P353" s="137"/>
      <c r="Q353" s="1"/>
    </row>
    <row r="354" spans="1:17" customFormat="1" ht="11.25" customHeight="1" x14ac:dyDescent="0.2">
      <c r="A354" s="276"/>
      <c r="B354" s="282"/>
      <c r="C354" s="283"/>
      <c r="D354" s="251"/>
      <c r="E354" s="252"/>
      <c r="F354" s="252"/>
      <c r="G354" s="252"/>
      <c r="H354" s="252"/>
      <c r="I354" s="252"/>
      <c r="J354" s="252"/>
      <c r="K354" s="252"/>
      <c r="L354" s="252"/>
      <c r="M354" s="252"/>
      <c r="N354" s="252"/>
      <c r="O354" s="252"/>
      <c r="P354" s="137"/>
      <c r="Q354" s="1"/>
    </row>
    <row r="355" spans="1:17" customFormat="1" ht="11.25" customHeight="1" x14ac:dyDescent="0.2">
      <c r="A355" s="276"/>
      <c r="B355" s="282"/>
      <c r="C355" s="283"/>
      <c r="D355" s="251"/>
      <c r="E355" s="252"/>
      <c r="F355" s="252"/>
      <c r="G355" s="252"/>
      <c r="H355" s="252"/>
      <c r="I355" s="252"/>
      <c r="J355" s="252"/>
      <c r="K355" s="252"/>
      <c r="L355" s="252"/>
      <c r="M355" s="252"/>
      <c r="N355" s="252"/>
      <c r="O355" s="252"/>
      <c r="P355" s="137"/>
      <c r="Q355" s="1"/>
    </row>
    <row r="356" spans="1:17" customFormat="1" ht="11.25" customHeight="1" x14ac:dyDescent="0.2">
      <c r="A356" s="276"/>
      <c r="B356" s="282"/>
      <c r="C356" s="283"/>
      <c r="D356" s="251"/>
      <c r="E356" s="252"/>
      <c r="F356" s="252"/>
      <c r="G356" s="252"/>
      <c r="H356" s="252"/>
      <c r="I356" s="252"/>
      <c r="J356" s="252"/>
      <c r="K356" s="252"/>
      <c r="L356" s="252"/>
      <c r="M356" s="252"/>
      <c r="N356" s="252"/>
      <c r="O356" s="252"/>
      <c r="P356" s="137"/>
      <c r="Q356" s="1"/>
    </row>
    <row r="357" spans="1:17" customFormat="1" ht="11.25" customHeight="1" x14ac:dyDescent="0.2">
      <c r="A357" s="276"/>
      <c r="B357" s="282"/>
      <c r="C357" s="283"/>
      <c r="D357" s="251"/>
      <c r="E357" s="252"/>
      <c r="F357" s="252"/>
      <c r="G357" s="252"/>
      <c r="H357" s="252"/>
      <c r="I357" s="252"/>
      <c r="J357" s="252"/>
      <c r="K357" s="252"/>
      <c r="L357" s="252"/>
      <c r="M357" s="252"/>
      <c r="N357" s="252"/>
      <c r="O357" s="252"/>
      <c r="P357" s="137"/>
      <c r="Q357" s="1"/>
    </row>
    <row r="358" spans="1:17" customFormat="1" ht="11.25" customHeight="1" x14ac:dyDescent="0.2">
      <c r="A358" s="276"/>
      <c r="B358" s="282"/>
      <c r="C358" s="283"/>
      <c r="D358" s="251"/>
      <c r="E358" s="252"/>
      <c r="F358" s="252"/>
      <c r="G358" s="252"/>
      <c r="H358" s="252"/>
      <c r="I358" s="252"/>
      <c r="J358" s="252"/>
      <c r="K358" s="252"/>
      <c r="L358" s="252"/>
      <c r="M358" s="252"/>
      <c r="N358" s="252"/>
      <c r="O358" s="252"/>
      <c r="P358" s="137"/>
      <c r="Q358" s="1"/>
    </row>
    <row r="359" spans="1:17" customFormat="1" ht="11.25" customHeight="1" x14ac:dyDescent="0.2">
      <c r="A359" s="276"/>
      <c r="B359" s="282"/>
      <c r="C359" s="283"/>
      <c r="D359" s="251"/>
      <c r="E359" s="252"/>
      <c r="F359" s="252"/>
      <c r="G359" s="252"/>
      <c r="H359" s="252"/>
      <c r="I359" s="252"/>
      <c r="J359" s="252"/>
      <c r="K359" s="252"/>
      <c r="L359" s="252"/>
      <c r="M359" s="252"/>
      <c r="N359" s="252"/>
      <c r="O359" s="252"/>
      <c r="P359" s="137"/>
      <c r="Q359" s="1"/>
    </row>
    <row r="360" spans="1:17" customFormat="1" ht="11.25" customHeight="1" x14ac:dyDescent="0.2">
      <c r="A360" s="276"/>
      <c r="B360" s="282"/>
      <c r="C360" s="283"/>
      <c r="D360" s="251"/>
      <c r="E360" s="252"/>
      <c r="F360" s="252"/>
      <c r="G360" s="252"/>
      <c r="H360" s="252"/>
      <c r="I360" s="252"/>
      <c r="J360" s="252"/>
      <c r="K360" s="252"/>
      <c r="L360" s="252"/>
      <c r="M360" s="252"/>
      <c r="N360" s="252"/>
      <c r="O360" s="252"/>
      <c r="P360" s="137"/>
      <c r="Q360" s="1"/>
    </row>
    <row r="361" spans="1:17" customFormat="1" ht="11.25" customHeight="1" x14ac:dyDescent="0.2">
      <c r="A361" s="276"/>
      <c r="B361" s="282"/>
      <c r="C361" s="283"/>
      <c r="D361" s="251"/>
      <c r="E361" s="252"/>
      <c r="F361" s="252"/>
      <c r="G361" s="252"/>
      <c r="H361" s="252"/>
      <c r="I361" s="252"/>
      <c r="J361" s="252"/>
      <c r="K361" s="252"/>
      <c r="L361" s="252"/>
      <c r="M361" s="252"/>
      <c r="N361" s="252"/>
      <c r="O361" s="252"/>
      <c r="P361" s="137"/>
      <c r="Q361" s="1"/>
    </row>
    <row r="362" spans="1:17" customFormat="1" ht="11.25" customHeight="1" x14ac:dyDescent="0.2">
      <c r="A362" s="276"/>
      <c r="B362" s="282"/>
      <c r="C362" s="283"/>
      <c r="D362" s="251"/>
      <c r="E362" s="252"/>
      <c r="F362" s="252"/>
      <c r="G362" s="252"/>
      <c r="H362" s="252"/>
      <c r="I362" s="252"/>
      <c r="J362" s="252"/>
      <c r="K362" s="252"/>
      <c r="L362" s="252"/>
      <c r="M362" s="252"/>
      <c r="N362" s="252"/>
      <c r="O362" s="252"/>
      <c r="P362" s="137"/>
      <c r="Q362" s="1"/>
    </row>
    <row r="363" spans="1:17" customFormat="1" ht="11.25" customHeight="1" x14ac:dyDescent="0.2">
      <c r="A363" s="276"/>
      <c r="B363" s="282"/>
      <c r="C363" s="283"/>
      <c r="D363" s="251"/>
      <c r="E363" s="252"/>
      <c r="F363" s="252"/>
      <c r="G363" s="252"/>
      <c r="H363" s="252"/>
      <c r="I363" s="252"/>
      <c r="J363" s="252"/>
      <c r="K363" s="252"/>
      <c r="L363" s="252"/>
      <c r="M363" s="252"/>
      <c r="N363" s="252"/>
      <c r="O363" s="252"/>
      <c r="P363" s="137"/>
      <c r="Q363" s="1"/>
    </row>
    <row r="364" spans="1:17" customFormat="1" ht="11.25" customHeight="1" x14ac:dyDescent="0.2">
      <c r="A364" s="276"/>
      <c r="B364" s="282"/>
      <c r="C364" s="283"/>
      <c r="D364" s="251"/>
      <c r="E364" s="252"/>
      <c r="F364" s="252"/>
      <c r="G364" s="252"/>
      <c r="H364" s="252"/>
      <c r="I364" s="252"/>
      <c r="J364" s="252"/>
      <c r="K364" s="252"/>
      <c r="L364" s="252"/>
      <c r="M364" s="252"/>
      <c r="N364" s="252"/>
      <c r="O364" s="252"/>
      <c r="P364" s="137"/>
      <c r="Q364" s="1"/>
    </row>
    <row r="365" spans="1:17" customFormat="1" ht="11.25" customHeight="1" x14ac:dyDescent="0.2">
      <c r="A365" s="276"/>
      <c r="B365" s="282"/>
      <c r="C365" s="283"/>
      <c r="D365" s="251"/>
      <c r="E365" s="252"/>
      <c r="F365" s="252"/>
      <c r="G365" s="252"/>
      <c r="H365" s="252"/>
      <c r="I365" s="252"/>
      <c r="J365" s="252"/>
      <c r="K365" s="252"/>
      <c r="L365" s="252"/>
      <c r="M365" s="252"/>
      <c r="N365" s="252"/>
      <c r="O365" s="252"/>
      <c r="P365" s="137"/>
      <c r="Q365" s="1"/>
    </row>
    <row r="366" spans="1:17" customFormat="1" ht="11.25" customHeight="1" x14ac:dyDescent="0.2">
      <c r="A366" s="276"/>
      <c r="B366" s="282"/>
      <c r="C366" s="283"/>
      <c r="D366" s="251"/>
      <c r="E366" s="252"/>
      <c r="F366" s="252"/>
      <c r="G366" s="252"/>
      <c r="H366" s="252"/>
      <c r="I366" s="252"/>
      <c r="J366" s="252"/>
      <c r="K366" s="252"/>
      <c r="L366" s="252"/>
      <c r="M366" s="252"/>
      <c r="N366" s="252"/>
      <c r="O366" s="252"/>
      <c r="P366" s="137"/>
      <c r="Q366" s="1"/>
    </row>
    <row r="367" spans="1:17" customFormat="1" ht="11.25" customHeight="1" x14ac:dyDescent="0.2">
      <c r="A367" s="276"/>
      <c r="B367" s="282"/>
      <c r="C367" s="283"/>
      <c r="D367" s="251"/>
      <c r="E367" s="252"/>
      <c r="F367" s="252"/>
      <c r="G367" s="252"/>
      <c r="H367" s="252"/>
      <c r="I367" s="252"/>
      <c r="J367" s="252"/>
      <c r="K367" s="252"/>
      <c r="L367" s="252"/>
      <c r="M367" s="252"/>
      <c r="N367" s="252"/>
      <c r="O367" s="252"/>
      <c r="P367" s="137"/>
      <c r="Q367" s="1"/>
    </row>
    <row r="368" spans="1:17" customFormat="1" ht="11.25" customHeight="1" x14ac:dyDescent="0.2">
      <c r="A368" s="276"/>
      <c r="B368" s="282"/>
      <c r="C368" s="283"/>
      <c r="D368" s="251"/>
      <c r="E368" s="252"/>
      <c r="F368" s="252"/>
      <c r="G368" s="252"/>
      <c r="H368" s="252"/>
      <c r="I368" s="252"/>
      <c r="J368" s="252"/>
      <c r="K368" s="252"/>
      <c r="L368" s="252"/>
      <c r="M368" s="252"/>
      <c r="N368" s="252"/>
      <c r="O368" s="252"/>
      <c r="P368" s="137"/>
      <c r="Q368" s="1"/>
    </row>
    <row r="369" spans="1:17" customFormat="1" ht="11.25" customHeight="1" x14ac:dyDescent="0.2">
      <c r="A369" s="276"/>
      <c r="B369" s="282"/>
      <c r="C369" s="283"/>
      <c r="D369" s="251"/>
      <c r="E369" s="252"/>
      <c r="F369" s="252"/>
      <c r="G369" s="252"/>
      <c r="H369" s="252"/>
      <c r="I369" s="252"/>
      <c r="J369" s="252"/>
      <c r="K369" s="252"/>
      <c r="L369" s="252"/>
      <c r="M369" s="252"/>
      <c r="N369" s="252"/>
      <c r="O369" s="252"/>
      <c r="P369" s="137"/>
      <c r="Q369" s="1"/>
    </row>
    <row r="370" spans="1:17" customFormat="1" ht="11.25" customHeight="1" x14ac:dyDescent="0.2">
      <c r="A370" s="276"/>
      <c r="B370" s="282"/>
      <c r="C370" s="283"/>
      <c r="D370" s="251"/>
      <c r="E370" s="252"/>
      <c r="F370" s="252"/>
      <c r="G370" s="252"/>
      <c r="H370" s="252"/>
      <c r="I370" s="252"/>
      <c r="J370" s="252"/>
      <c r="K370" s="252"/>
      <c r="L370" s="252"/>
      <c r="M370" s="252"/>
      <c r="N370" s="252"/>
      <c r="O370" s="252"/>
      <c r="P370" s="137"/>
      <c r="Q370" s="1"/>
    </row>
    <row r="371" spans="1:17" customFormat="1" ht="11.25" customHeight="1" x14ac:dyDescent="0.2">
      <c r="A371" s="276"/>
      <c r="B371" s="282"/>
      <c r="C371" s="283"/>
      <c r="D371" s="251"/>
      <c r="E371" s="252"/>
      <c r="F371" s="252"/>
      <c r="G371" s="252"/>
      <c r="H371" s="252"/>
      <c r="I371" s="252"/>
      <c r="J371" s="252"/>
      <c r="K371" s="252"/>
      <c r="L371" s="252"/>
      <c r="M371" s="252"/>
      <c r="N371" s="252"/>
      <c r="O371" s="252"/>
      <c r="P371" s="137"/>
      <c r="Q371" s="1"/>
    </row>
    <row r="372" spans="1:17" customFormat="1" ht="11.25" customHeight="1" x14ac:dyDescent="0.2">
      <c r="A372" s="276"/>
      <c r="B372" s="282"/>
      <c r="C372" s="283"/>
      <c r="D372" s="251"/>
      <c r="E372" s="252"/>
      <c r="F372" s="252"/>
      <c r="G372" s="252"/>
      <c r="H372" s="252"/>
      <c r="I372" s="252"/>
      <c r="J372" s="252"/>
      <c r="K372" s="252"/>
      <c r="L372" s="252"/>
      <c r="M372" s="252"/>
      <c r="N372" s="252"/>
      <c r="O372" s="252"/>
      <c r="P372" s="137"/>
      <c r="Q372" s="1"/>
    </row>
    <row r="373" spans="1:17" customFormat="1" ht="11.25" customHeight="1" x14ac:dyDescent="0.2">
      <c r="A373" s="276"/>
      <c r="B373" s="282"/>
      <c r="C373" s="283"/>
      <c r="D373" s="251"/>
      <c r="E373" s="252"/>
      <c r="F373" s="252"/>
      <c r="G373" s="252"/>
      <c r="H373" s="252"/>
      <c r="I373" s="252"/>
      <c r="J373" s="252"/>
      <c r="K373" s="252"/>
      <c r="L373" s="252"/>
      <c r="M373" s="252"/>
      <c r="N373" s="252"/>
      <c r="O373" s="252"/>
      <c r="P373" s="137"/>
      <c r="Q373" s="1"/>
    </row>
    <row r="374" spans="1:17" customFormat="1" ht="11.25" customHeight="1" x14ac:dyDescent="0.2">
      <c r="A374" s="276"/>
      <c r="B374" s="282"/>
      <c r="C374" s="283"/>
      <c r="D374" s="251"/>
      <c r="E374" s="252"/>
      <c r="F374" s="252"/>
      <c r="G374" s="252"/>
      <c r="H374" s="252"/>
      <c r="I374" s="252"/>
      <c r="J374" s="252"/>
      <c r="K374" s="252"/>
      <c r="L374" s="252"/>
      <c r="M374" s="252"/>
      <c r="N374" s="252"/>
      <c r="O374" s="252"/>
      <c r="P374" s="137"/>
      <c r="Q374" s="1"/>
    </row>
    <row r="375" spans="1:17" customFormat="1" ht="11.25" customHeight="1" x14ac:dyDescent="0.2">
      <c r="A375" s="276"/>
      <c r="B375" s="282"/>
      <c r="C375" s="283"/>
      <c r="D375" s="251"/>
      <c r="E375" s="252"/>
      <c r="F375" s="252"/>
      <c r="G375" s="252"/>
      <c r="H375" s="252"/>
      <c r="I375" s="252"/>
      <c r="J375" s="252"/>
      <c r="K375" s="252"/>
      <c r="L375" s="252"/>
      <c r="M375" s="252"/>
      <c r="N375" s="252"/>
      <c r="O375" s="252"/>
      <c r="P375" s="137"/>
      <c r="Q375" s="1"/>
    </row>
    <row r="376" spans="1:17" customFormat="1" ht="11.25" customHeight="1" x14ac:dyDescent="0.2">
      <c r="A376" s="276"/>
      <c r="B376" s="282"/>
      <c r="C376" s="283"/>
      <c r="D376" s="251"/>
      <c r="E376" s="252"/>
      <c r="F376" s="252"/>
      <c r="G376" s="252"/>
      <c r="H376" s="252"/>
      <c r="I376" s="252"/>
      <c r="J376" s="252"/>
      <c r="K376" s="252"/>
      <c r="L376" s="252"/>
      <c r="M376" s="252"/>
      <c r="N376" s="252"/>
      <c r="O376" s="252"/>
      <c r="P376" s="137"/>
      <c r="Q376" s="1"/>
    </row>
    <row r="377" spans="1:17" customFormat="1" ht="11.25" customHeight="1" x14ac:dyDescent="0.2">
      <c r="A377" s="276"/>
      <c r="B377" s="282"/>
      <c r="C377" s="283"/>
      <c r="D377" s="251"/>
      <c r="E377" s="252"/>
      <c r="F377" s="252"/>
      <c r="G377" s="252"/>
      <c r="H377" s="252"/>
      <c r="I377" s="252"/>
      <c r="J377" s="252"/>
      <c r="K377" s="252"/>
      <c r="L377" s="252"/>
      <c r="M377" s="252"/>
      <c r="N377" s="252"/>
      <c r="O377" s="252"/>
      <c r="P377" s="137"/>
      <c r="Q377" s="1"/>
    </row>
    <row r="378" spans="1:17" customFormat="1" ht="11.25" customHeight="1" x14ac:dyDescent="0.2">
      <c r="A378" s="276"/>
      <c r="B378" s="282"/>
      <c r="C378" s="283"/>
      <c r="D378" s="251"/>
      <c r="E378" s="252"/>
      <c r="F378" s="252"/>
      <c r="G378" s="252"/>
      <c r="H378" s="252"/>
      <c r="I378" s="252"/>
      <c r="J378" s="252"/>
      <c r="K378" s="252"/>
      <c r="L378" s="252"/>
      <c r="M378" s="252"/>
      <c r="N378" s="252"/>
      <c r="O378" s="252"/>
      <c r="P378" s="137"/>
      <c r="Q378" s="1"/>
    </row>
    <row r="379" spans="1:17" customFormat="1" ht="11.25" customHeight="1" x14ac:dyDescent="0.2">
      <c r="A379" s="276"/>
      <c r="B379" s="282"/>
      <c r="C379" s="283"/>
      <c r="D379" s="251"/>
      <c r="E379" s="252"/>
      <c r="F379" s="252"/>
      <c r="G379" s="252"/>
      <c r="H379" s="252"/>
      <c r="I379" s="252"/>
      <c r="J379" s="252"/>
      <c r="K379" s="252"/>
      <c r="L379" s="252"/>
      <c r="M379" s="252"/>
      <c r="N379" s="252"/>
      <c r="O379" s="252"/>
      <c r="P379" s="137"/>
      <c r="Q379" s="1"/>
    </row>
    <row r="380" spans="1:17" customFormat="1" ht="11.25" customHeight="1" x14ac:dyDescent="0.2">
      <c r="A380" s="276"/>
      <c r="B380" s="282"/>
      <c r="C380" s="283"/>
      <c r="D380" s="251"/>
      <c r="E380" s="252"/>
      <c r="F380" s="252"/>
      <c r="G380" s="252"/>
      <c r="H380" s="252"/>
      <c r="I380" s="252"/>
      <c r="J380" s="252"/>
      <c r="K380" s="252"/>
      <c r="L380" s="252"/>
      <c r="M380" s="252"/>
      <c r="N380" s="252"/>
      <c r="O380" s="252"/>
      <c r="P380" s="137"/>
      <c r="Q380" s="1"/>
    </row>
    <row r="381" spans="1:17" customFormat="1" ht="11.25" customHeight="1" x14ac:dyDescent="0.2">
      <c r="A381" s="276"/>
      <c r="B381" s="282"/>
      <c r="C381" s="283"/>
      <c r="D381" s="251"/>
      <c r="E381" s="252"/>
      <c r="F381" s="252"/>
      <c r="G381" s="252"/>
      <c r="H381" s="252"/>
      <c r="I381" s="252"/>
      <c r="J381" s="252"/>
      <c r="K381" s="252"/>
      <c r="L381" s="252"/>
      <c r="M381" s="252"/>
      <c r="N381" s="252"/>
      <c r="O381" s="252"/>
      <c r="P381" s="137"/>
      <c r="Q381" s="1"/>
    </row>
    <row r="382" spans="1:17" customFormat="1" ht="11.25" customHeight="1" x14ac:dyDescent="0.2">
      <c r="A382" s="276"/>
      <c r="B382" s="282"/>
      <c r="C382" s="283"/>
      <c r="D382" s="251"/>
      <c r="E382" s="252"/>
      <c r="F382" s="252"/>
      <c r="G382" s="252"/>
      <c r="H382" s="252"/>
      <c r="I382" s="252"/>
      <c r="J382" s="252"/>
      <c r="K382" s="252"/>
      <c r="L382" s="252"/>
      <c r="M382" s="252"/>
      <c r="N382" s="252"/>
      <c r="O382" s="252"/>
      <c r="P382" s="137"/>
      <c r="Q382" s="1"/>
    </row>
    <row r="383" spans="1:17" customFormat="1" ht="11.25" customHeight="1" x14ac:dyDescent="0.2">
      <c r="A383" s="276"/>
      <c r="B383" s="282"/>
      <c r="C383" s="283"/>
      <c r="D383" s="251"/>
      <c r="E383" s="252"/>
      <c r="F383" s="252"/>
      <c r="G383" s="252"/>
      <c r="H383" s="252"/>
      <c r="I383" s="252"/>
      <c r="J383" s="252"/>
      <c r="K383" s="252"/>
      <c r="L383" s="252"/>
      <c r="M383" s="252"/>
      <c r="N383" s="252"/>
      <c r="O383" s="252"/>
      <c r="P383" s="137"/>
      <c r="Q383" s="1"/>
    </row>
    <row r="384" spans="1:17" customFormat="1" ht="11.25" customHeight="1" x14ac:dyDescent="0.2">
      <c r="A384" s="276"/>
      <c r="B384" s="282"/>
      <c r="C384" s="283"/>
      <c r="D384" s="251"/>
      <c r="E384" s="252"/>
      <c r="F384" s="252"/>
      <c r="G384" s="252"/>
      <c r="H384" s="252"/>
      <c r="I384" s="252"/>
      <c r="J384" s="252"/>
      <c r="K384" s="252"/>
      <c r="L384" s="252"/>
      <c r="M384" s="252"/>
      <c r="N384" s="252"/>
      <c r="O384" s="252"/>
      <c r="P384" s="137"/>
      <c r="Q384" s="1"/>
    </row>
    <row r="385" spans="1:17" customFormat="1" ht="11.25" customHeight="1" x14ac:dyDescent="0.2">
      <c r="A385" s="276"/>
      <c r="B385" s="282"/>
      <c r="C385" s="283"/>
      <c r="D385" s="251"/>
      <c r="E385" s="252"/>
      <c r="F385" s="252"/>
      <c r="G385" s="252"/>
      <c r="H385" s="252"/>
      <c r="I385" s="252"/>
      <c r="J385" s="252"/>
      <c r="K385" s="252"/>
      <c r="L385" s="252"/>
      <c r="M385" s="252"/>
      <c r="N385" s="252"/>
      <c r="O385" s="252"/>
      <c r="P385" s="137"/>
      <c r="Q385" s="1"/>
    </row>
    <row r="386" spans="1:17" customFormat="1" ht="11.25" customHeight="1" x14ac:dyDescent="0.2">
      <c r="A386" s="276"/>
      <c r="B386" s="282"/>
      <c r="C386" s="283"/>
      <c r="D386" s="251"/>
      <c r="E386" s="252"/>
      <c r="F386" s="252"/>
      <c r="G386" s="252"/>
      <c r="H386" s="252"/>
      <c r="I386" s="252"/>
      <c r="J386" s="252"/>
      <c r="K386" s="252"/>
      <c r="L386" s="252"/>
      <c r="M386" s="252"/>
      <c r="N386" s="252"/>
      <c r="O386" s="252"/>
      <c r="P386" s="137"/>
      <c r="Q386" s="1"/>
    </row>
    <row r="387" spans="1:17" customFormat="1" ht="11.25" customHeight="1" x14ac:dyDescent="0.2">
      <c r="A387" s="276"/>
      <c r="B387" s="282"/>
      <c r="C387" s="283"/>
      <c r="D387" s="251"/>
      <c r="E387" s="252"/>
      <c r="F387" s="252"/>
      <c r="G387" s="252"/>
      <c r="H387" s="252"/>
      <c r="I387" s="252"/>
      <c r="J387" s="252"/>
      <c r="K387" s="252"/>
      <c r="L387" s="252"/>
      <c r="M387" s="252"/>
      <c r="N387" s="252"/>
      <c r="O387" s="252"/>
      <c r="P387" s="137"/>
      <c r="Q387" s="1"/>
    </row>
    <row r="388" spans="1:17" customFormat="1" ht="11.25" customHeight="1" x14ac:dyDescent="0.2">
      <c r="A388" s="276"/>
      <c r="B388" s="282"/>
      <c r="C388" s="283"/>
      <c r="D388" s="251"/>
      <c r="E388" s="252"/>
      <c r="F388" s="252"/>
      <c r="G388" s="252"/>
      <c r="H388" s="252"/>
      <c r="I388" s="252"/>
      <c r="J388" s="252"/>
      <c r="K388" s="252"/>
      <c r="L388" s="252"/>
      <c r="M388" s="252"/>
      <c r="N388" s="252"/>
      <c r="O388" s="252"/>
      <c r="P388" s="137"/>
      <c r="Q388" s="1"/>
    </row>
    <row r="389" spans="1:17" customFormat="1" ht="11.25" customHeight="1" x14ac:dyDescent="0.2">
      <c r="A389" s="276"/>
      <c r="B389" s="282"/>
      <c r="C389" s="283"/>
      <c r="D389" s="251"/>
      <c r="E389" s="252"/>
      <c r="F389" s="252"/>
      <c r="G389" s="252"/>
      <c r="H389" s="252"/>
      <c r="I389" s="252"/>
      <c r="J389" s="252"/>
      <c r="K389" s="252"/>
      <c r="L389" s="252"/>
      <c r="M389" s="252"/>
      <c r="N389" s="252"/>
      <c r="O389" s="252"/>
      <c r="P389" s="137"/>
      <c r="Q389" s="1"/>
    </row>
    <row r="390" spans="1:17" customFormat="1" ht="11.25" customHeight="1" x14ac:dyDescent="0.2">
      <c r="A390" s="276"/>
      <c r="B390" s="282"/>
      <c r="C390" s="283"/>
      <c r="D390" s="251"/>
      <c r="E390" s="252"/>
      <c r="F390" s="252"/>
      <c r="G390" s="252"/>
      <c r="H390" s="252"/>
      <c r="I390" s="252"/>
      <c r="J390" s="252"/>
      <c r="K390" s="252"/>
      <c r="L390" s="252"/>
      <c r="M390" s="252"/>
      <c r="N390" s="252"/>
      <c r="O390" s="252"/>
      <c r="P390" s="137"/>
      <c r="Q390" s="1"/>
    </row>
    <row r="391" spans="1:17" customFormat="1" ht="11.25" customHeight="1" x14ac:dyDescent="0.2">
      <c r="A391" s="276"/>
      <c r="B391" s="282"/>
      <c r="C391" s="283"/>
      <c r="D391" s="251"/>
      <c r="E391" s="252"/>
      <c r="F391" s="252"/>
      <c r="G391" s="252"/>
      <c r="H391" s="252"/>
      <c r="I391" s="252"/>
      <c r="J391" s="252"/>
      <c r="K391" s="252"/>
      <c r="L391" s="252"/>
      <c r="M391" s="252"/>
      <c r="N391" s="252"/>
      <c r="O391" s="252"/>
      <c r="P391" s="137"/>
      <c r="Q391" s="1"/>
    </row>
    <row r="392" spans="1:17" customFormat="1" ht="11.25" customHeight="1" x14ac:dyDescent="0.2">
      <c r="A392" s="276"/>
      <c r="B392" s="282"/>
      <c r="C392" s="283"/>
      <c r="D392" s="251"/>
      <c r="E392" s="252"/>
      <c r="F392" s="252"/>
      <c r="G392" s="252"/>
      <c r="H392" s="252"/>
      <c r="I392" s="252"/>
      <c r="J392" s="252"/>
      <c r="K392" s="252"/>
      <c r="L392" s="252"/>
      <c r="M392" s="252"/>
      <c r="N392" s="252"/>
      <c r="O392" s="252"/>
      <c r="P392" s="137"/>
      <c r="Q392" s="1"/>
    </row>
    <row r="393" spans="1:17" customFormat="1" ht="11.25" customHeight="1" x14ac:dyDescent="0.2">
      <c r="A393" s="276"/>
      <c r="B393" s="282"/>
      <c r="C393" s="283"/>
      <c r="D393" s="251"/>
      <c r="E393" s="252"/>
      <c r="F393" s="252"/>
      <c r="G393" s="252"/>
      <c r="H393" s="252"/>
      <c r="I393" s="252"/>
      <c r="J393" s="252"/>
      <c r="K393" s="252"/>
      <c r="L393" s="252"/>
      <c r="M393" s="252"/>
      <c r="N393" s="252"/>
      <c r="O393" s="252"/>
      <c r="P393" s="137"/>
      <c r="Q393" s="1"/>
    </row>
    <row r="394" spans="1:17" customFormat="1" ht="11.25" customHeight="1" x14ac:dyDescent="0.2">
      <c r="A394" s="276"/>
      <c r="B394" s="282"/>
      <c r="C394" s="283"/>
      <c r="D394" s="251"/>
      <c r="E394" s="252"/>
      <c r="F394" s="252"/>
      <c r="G394" s="252"/>
      <c r="H394" s="252"/>
      <c r="I394" s="252"/>
      <c r="J394" s="252"/>
      <c r="K394" s="252"/>
      <c r="L394" s="252"/>
      <c r="M394" s="252"/>
      <c r="N394" s="252"/>
      <c r="O394" s="252"/>
      <c r="P394" s="137"/>
      <c r="Q394" s="1"/>
    </row>
    <row r="395" spans="1:17" customFormat="1" ht="11.25" customHeight="1" x14ac:dyDescent="0.2">
      <c r="A395" s="276"/>
      <c r="B395" s="282"/>
      <c r="C395" s="283"/>
      <c r="D395" s="251"/>
      <c r="E395" s="252"/>
      <c r="F395" s="252"/>
      <c r="G395" s="252"/>
      <c r="H395" s="252"/>
      <c r="I395" s="252"/>
      <c r="J395" s="252"/>
      <c r="K395" s="252"/>
      <c r="L395" s="252"/>
      <c r="M395" s="252"/>
      <c r="N395" s="252"/>
      <c r="O395" s="252"/>
      <c r="P395" s="137"/>
      <c r="Q395" s="1"/>
    </row>
    <row r="396" spans="1:17" customFormat="1" ht="11.25" customHeight="1" x14ac:dyDescent="0.2">
      <c r="A396" s="276"/>
      <c r="B396" s="282"/>
      <c r="C396" s="283"/>
      <c r="D396" s="251"/>
      <c r="E396" s="252"/>
      <c r="F396" s="252"/>
      <c r="G396" s="252"/>
      <c r="H396" s="252"/>
      <c r="I396" s="252"/>
      <c r="J396" s="252"/>
      <c r="K396" s="252"/>
      <c r="L396" s="252"/>
      <c r="M396" s="252"/>
      <c r="N396" s="252"/>
      <c r="O396" s="252"/>
      <c r="P396" s="137"/>
      <c r="Q396" s="1"/>
    </row>
    <row r="397" spans="1:17" customFormat="1" ht="11.25" customHeight="1" x14ac:dyDescent="0.2">
      <c r="A397" s="276"/>
      <c r="B397" s="282"/>
      <c r="C397" s="283"/>
      <c r="D397" s="251"/>
      <c r="E397" s="252"/>
      <c r="F397" s="252"/>
      <c r="G397" s="252"/>
      <c r="H397" s="252"/>
      <c r="I397" s="252"/>
      <c r="J397" s="252"/>
      <c r="K397" s="252"/>
      <c r="L397" s="252"/>
      <c r="M397" s="252"/>
      <c r="N397" s="252"/>
      <c r="O397" s="252"/>
      <c r="P397" s="137"/>
      <c r="Q397" s="1"/>
    </row>
    <row r="398" spans="1:17" customFormat="1" ht="11.25" customHeight="1" x14ac:dyDescent="0.2">
      <c r="A398" s="276"/>
      <c r="B398" s="282"/>
      <c r="C398" s="283"/>
      <c r="D398" s="251"/>
      <c r="E398" s="252"/>
      <c r="F398" s="252"/>
      <c r="G398" s="252"/>
      <c r="H398" s="252"/>
      <c r="I398" s="252"/>
      <c r="J398" s="252"/>
      <c r="K398" s="252"/>
      <c r="L398" s="252"/>
      <c r="M398" s="252"/>
      <c r="N398" s="252"/>
      <c r="O398" s="252"/>
      <c r="P398" s="137"/>
      <c r="Q398" s="1"/>
    </row>
    <row r="399" spans="1:17" customFormat="1" ht="11.25" customHeight="1" x14ac:dyDescent="0.2">
      <c r="A399" s="276"/>
      <c r="B399" s="282"/>
      <c r="C399" s="283"/>
      <c r="D399" s="251"/>
      <c r="E399" s="252"/>
      <c r="F399" s="252"/>
      <c r="G399" s="252"/>
      <c r="H399" s="252"/>
      <c r="I399" s="252"/>
      <c r="J399" s="252"/>
      <c r="K399" s="252"/>
      <c r="L399" s="252"/>
      <c r="M399" s="252"/>
      <c r="N399" s="252"/>
      <c r="O399" s="252"/>
      <c r="P399" s="137"/>
      <c r="Q399" s="1"/>
    </row>
    <row r="400" spans="1:17" customFormat="1" ht="11.25" customHeight="1" x14ac:dyDescent="0.2">
      <c r="A400" s="276"/>
      <c r="B400" s="282"/>
      <c r="C400" s="283"/>
      <c r="D400" s="251"/>
      <c r="E400" s="252"/>
      <c r="F400" s="252"/>
      <c r="G400" s="252"/>
      <c r="H400" s="252"/>
      <c r="I400" s="252"/>
      <c r="J400" s="252"/>
      <c r="K400" s="252"/>
      <c r="L400" s="252"/>
      <c r="M400" s="252"/>
      <c r="N400" s="252"/>
      <c r="O400" s="252"/>
      <c r="P400" s="137"/>
      <c r="Q400" s="1"/>
    </row>
    <row r="401" spans="1:17" customFormat="1" ht="11.25" customHeight="1" x14ac:dyDescent="0.2">
      <c r="A401" s="276"/>
      <c r="B401" s="282"/>
      <c r="C401" s="283"/>
      <c r="D401" s="251"/>
      <c r="E401" s="252"/>
      <c r="F401" s="252"/>
      <c r="G401" s="252"/>
      <c r="H401" s="252"/>
      <c r="I401" s="252"/>
      <c r="J401" s="252"/>
      <c r="K401" s="252"/>
      <c r="L401" s="252"/>
      <c r="M401" s="252"/>
      <c r="N401" s="252"/>
      <c r="O401" s="252"/>
      <c r="P401" s="137"/>
      <c r="Q401" s="1"/>
    </row>
    <row r="402" spans="1:17" customFormat="1" ht="11.25" customHeight="1" x14ac:dyDescent="0.2">
      <c r="A402" s="276"/>
      <c r="B402" s="282"/>
      <c r="C402" s="283"/>
      <c r="D402" s="251"/>
      <c r="E402" s="252"/>
      <c r="F402" s="252"/>
      <c r="G402" s="252"/>
      <c r="H402" s="252"/>
      <c r="I402" s="252"/>
      <c r="J402" s="252"/>
      <c r="K402" s="252"/>
      <c r="L402" s="252"/>
      <c r="M402" s="252"/>
      <c r="N402" s="252"/>
      <c r="O402" s="252"/>
      <c r="P402" s="137"/>
      <c r="Q402" s="1"/>
    </row>
    <row r="403" spans="1:17" customFormat="1" ht="11.25" customHeight="1" x14ac:dyDescent="0.2">
      <c r="A403" s="276"/>
      <c r="B403" s="282"/>
      <c r="C403" s="283"/>
      <c r="D403" s="251"/>
      <c r="E403" s="252"/>
      <c r="F403" s="252"/>
      <c r="G403" s="252"/>
      <c r="H403" s="252"/>
      <c r="I403" s="252"/>
      <c r="J403" s="252"/>
      <c r="K403" s="252"/>
      <c r="L403" s="252"/>
      <c r="M403" s="252"/>
      <c r="N403" s="252"/>
      <c r="O403" s="252"/>
      <c r="P403" s="137"/>
      <c r="Q403" s="1"/>
    </row>
    <row r="404" spans="1:17" customFormat="1" ht="11.25" customHeight="1" x14ac:dyDescent="0.2">
      <c r="A404" s="276"/>
      <c r="B404" s="282"/>
      <c r="C404" s="283"/>
      <c r="D404" s="251"/>
      <c r="E404" s="252"/>
      <c r="F404" s="252"/>
      <c r="G404" s="252"/>
      <c r="H404" s="252"/>
      <c r="I404" s="252"/>
      <c r="J404" s="252"/>
      <c r="K404" s="252"/>
      <c r="L404" s="252"/>
      <c r="M404" s="252"/>
      <c r="N404" s="252"/>
      <c r="O404" s="252"/>
      <c r="P404" s="137"/>
      <c r="Q404" s="1"/>
    </row>
    <row r="405" spans="1:17" customFormat="1" ht="11.25" customHeight="1" x14ac:dyDescent="0.2">
      <c r="A405" s="276"/>
      <c r="B405" s="282"/>
      <c r="C405" s="283"/>
      <c r="D405" s="251"/>
      <c r="E405" s="252"/>
      <c r="F405" s="252"/>
      <c r="G405" s="252"/>
      <c r="H405" s="252"/>
      <c r="I405" s="252"/>
      <c r="J405" s="252"/>
      <c r="K405" s="252"/>
      <c r="L405" s="252"/>
      <c r="M405" s="252"/>
      <c r="N405" s="252"/>
      <c r="O405" s="252"/>
      <c r="P405" s="137"/>
      <c r="Q405" s="1"/>
    </row>
    <row r="406" spans="1:17" customFormat="1" ht="11.25" customHeight="1" x14ac:dyDescent="0.2">
      <c r="A406" s="276"/>
      <c r="B406" s="282"/>
      <c r="C406" s="283"/>
      <c r="D406" s="251"/>
      <c r="E406" s="252"/>
      <c r="F406" s="252"/>
      <c r="G406" s="252"/>
      <c r="H406" s="252"/>
      <c r="I406" s="252"/>
      <c r="J406" s="252"/>
      <c r="K406" s="252"/>
      <c r="L406" s="252"/>
      <c r="M406" s="252"/>
      <c r="N406" s="252"/>
      <c r="O406" s="252"/>
      <c r="P406" s="137"/>
      <c r="Q406" s="1"/>
    </row>
    <row r="407" spans="1:17" customFormat="1" ht="11.25" customHeight="1" x14ac:dyDescent="0.2">
      <c r="A407" s="276"/>
      <c r="B407" s="282"/>
      <c r="C407" s="283"/>
      <c r="D407" s="251"/>
      <c r="E407" s="252"/>
      <c r="F407" s="252"/>
      <c r="G407" s="252"/>
      <c r="H407" s="252"/>
      <c r="I407" s="252"/>
      <c r="J407" s="252"/>
      <c r="K407" s="252"/>
      <c r="L407" s="252"/>
      <c r="M407" s="252"/>
      <c r="N407" s="252"/>
      <c r="O407" s="252"/>
      <c r="P407" s="137"/>
      <c r="Q407" s="1"/>
    </row>
    <row r="408" spans="1:17" customFormat="1" ht="11.25" customHeight="1" x14ac:dyDescent="0.2">
      <c r="A408" s="276"/>
      <c r="B408" s="282"/>
      <c r="C408" s="283"/>
      <c r="D408" s="251"/>
      <c r="E408" s="252"/>
      <c r="F408" s="252"/>
      <c r="G408" s="252"/>
      <c r="H408" s="252"/>
      <c r="I408" s="252"/>
      <c r="J408" s="252"/>
      <c r="K408" s="252"/>
      <c r="L408" s="252"/>
      <c r="M408" s="252"/>
      <c r="N408" s="252"/>
      <c r="O408" s="252"/>
      <c r="P408" s="137"/>
      <c r="Q408" s="1"/>
    </row>
    <row r="409" spans="1:17" customFormat="1" ht="11.25" customHeight="1" x14ac:dyDescent="0.2">
      <c r="A409" s="276"/>
      <c r="B409" s="282"/>
      <c r="C409" s="283"/>
      <c r="D409" s="251"/>
      <c r="E409" s="252"/>
      <c r="F409" s="252"/>
      <c r="G409" s="252"/>
      <c r="H409" s="252"/>
      <c r="I409" s="252"/>
      <c r="J409" s="252"/>
      <c r="K409" s="252"/>
      <c r="L409" s="252"/>
      <c r="M409" s="252"/>
      <c r="N409" s="252"/>
      <c r="O409" s="252"/>
      <c r="P409" s="137"/>
      <c r="Q409" s="1"/>
    </row>
    <row r="410" spans="1:17" customFormat="1" ht="11.25" customHeight="1" x14ac:dyDescent="0.2">
      <c r="A410" s="276"/>
      <c r="B410" s="282"/>
      <c r="C410" s="283"/>
      <c r="D410" s="251"/>
      <c r="E410" s="252"/>
      <c r="F410" s="252"/>
      <c r="G410" s="252"/>
      <c r="H410" s="252"/>
      <c r="I410" s="252"/>
      <c r="J410" s="252"/>
      <c r="K410" s="252"/>
      <c r="L410" s="252"/>
      <c r="M410" s="252"/>
      <c r="N410" s="252"/>
      <c r="O410" s="252"/>
      <c r="P410" s="137"/>
      <c r="Q410" s="1"/>
    </row>
    <row r="411" spans="1:17" customFormat="1" ht="11.25" customHeight="1" x14ac:dyDescent="0.2">
      <c r="A411" s="276"/>
      <c r="B411" s="282"/>
      <c r="C411" s="283"/>
      <c r="D411" s="251"/>
      <c r="E411" s="252"/>
      <c r="F411" s="252"/>
      <c r="G411" s="252"/>
      <c r="H411" s="252"/>
      <c r="I411" s="252"/>
      <c r="J411" s="252"/>
      <c r="K411" s="252"/>
      <c r="L411" s="252"/>
      <c r="M411" s="252"/>
      <c r="N411" s="252"/>
      <c r="O411" s="252"/>
      <c r="P411" s="137"/>
      <c r="Q411" s="1"/>
    </row>
    <row r="412" spans="1:17" customFormat="1" ht="11.25" customHeight="1" x14ac:dyDescent="0.2">
      <c r="A412" s="276"/>
      <c r="B412" s="282"/>
      <c r="C412" s="283"/>
      <c r="D412" s="251"/>
      <c r="E412" s="252"/>
      <c r="F412" s="252"/>
      <c r="G412" s="252"/>
      <c r="H412" s="252"/>
      <c r="I412" s="252"/>
      <c r="J412" s="252"/>
      <c r="K412" s="252"/>
      <c r="L412" s="252"/>
      <c r="M412" s="252"/>
      <c r="N412" s="252"/>
      <c r="O412" s="252"/>
      <c r="P412" s="137"/>
      <c r="Q412" s="1"/>
    </row>
    <row r="413" spans="1:17" customFormat="1" ht="11.25" customHeight="1" x14ac:dyDescent="0.2">
      <c r="A413" s="276"/>
      <c r="B413" s="282"/>
      <c r="C413" s="283"/>
      <c r="D413" s="251"/>
      <c r="E413" s="252"/>
      <c r="F413" s="252"/>
      <c r="G413" s="252"/>
      <c r="H413" s="252"/>
      <c r="I413" s="252"/>
      <c r="J413" s="252"/>
      <c r="K413" s="252"/>
      <c r="L413" s="252"/>
      <c r="M413" s="252"/>
      <c r="N413" s="252"/>
      <c r="O413" s="252"/>
      <c r="P413" s="137"/>
      <c r="Q413" s="1"/>
    </row>
    <row r="414" spans="1:17" customFormat="1" ht="11.25" customHeight="1" x14ac:dyDescent="0.2">
      <c r="A414" s="276"/>
      <c r="B414" s="282"/>
      <c r="C414" s="283"/>
      <c r="D414" s="251"/>
      <c r="E414" s="252"/>
      <c r="F414" s="252"/>
      <c r="G414" s="252"/>
      <c r="H414" s="252"/>
      <c r="I414" s="252"/>
      <c r="J414" s="252"/>
      <c r="K414" s="252"/>
      <c r="L414" s="252"/>
      <c r="M414" s="252"/>
      <c r="N414" s="252"/>
      <c r="O414" s="252"/>
      <c r="P414" s="137"/>
      <c r="Q414" s="1"/>
    </row>
    <row r="415" spans="1:17" customFormat="1" ht="11.25" customHeight="1" x14ac:dyDescent="0.2">
      <c r="A415" s="276"/>
      <c r="B415" s="282"/>
      <c r="C415" s="283"/>
      <c r="D415" s="251"/>
      <c r="E415" s="252"/>
      <c r="F415" s="252"/>
      <c r="G415" s="252"/>
      <c r="H415" s="252"/>
      <c r="I415" s="252"/>
      <c r="J415" s="252"/>
      <c r="K415" s="252"/>
      <c r="L415" s="252"/>
      <c r="M415" s="252"/>
      <c r="N415" s="252"/>
      <c r="O415" s="252"/>
      <c r="P415" s="137"/>
      <c r="Q415" s="1"/>
    </row>
    <row r="416" spans="1:17" customFormat="1" ht="11.25" customHeight="1" x14ac:dyDescent="0.2">
      <c r="A416" s="276"/>
      <c r="B416" s="282"/>
      <c r="C416" s="283"/>
      <c r="D416" s="251"/>
      <c r="E416" s="252"/>
      <c r="F416" s="252"/>
      <c r="G416" s="252"/>
      <c r="H416" s="252"/>
      <c r="I416" s="252"/>
      <c r="J416" s="252"/>
      <c r="K416" s="252"/>
      <c r="L416" s="252"/>
      <c r="M416" s="252"/>
      <c r="N416" s="252"/>
      <c r="O416" s="252"/>
      <c r="P416" s="137"/>
      <c r="Q416" s="1"/>
    </row>
    <row r="417" spans="1:17" customFormat="1" ht="11.25" customHeight="1" x14ac:dyDescent="0.2">
      <c r="A417" s="276"/>
      <c r="B417" s="282"/>
      <c r="C417" s="283"/>
      <c r="D417" s="251"/>
      <c r="E417" s="252"/>
      <c r="F417" s="252"/>
      <c r="G417" s="252"/>
      <c r="H417" s="252"/>
      <c r="I417" s="252"/>
      <c r="J417" s="252"/>
      <c r="K417" s="252"/>
      <c r="L417" s="252"/>
      <c r="M417" s="252"/>
      <c r="N417" s="252"/>
      <c r="O417" s="252"/>
      <c r="P417" s="137"/>
      <c r="Q417" s="1"/>
    </row>
    <row r="418" spans="1:17" customFormat="1" ht="11.25" customHeight="1" x14ac:dyDescent="0.2">
      <c r="A418" s="276"/>
      <c r="B418" s="282"/>
      <c r="C418" s="283"/>
      <c r="D418" s="251"/>
      <c r="E418" s="252"/>
      <c r="F418" s="252"/>
      <c r="G418" s="252"/>
      <c r="H418" s="252"/>
      <c r="I418" s="252"/>
      <c r="J418" s="252"/>
      <c r="K418" s="252"/>
      <c r="L418" s="252"/>
      <c r="M418" s="252"/>
      <c r="N418" s="252"/>
      <c r="O418" s="252"/>
      <c r="P418" s="137"/>
      <c r="Q418" s="1"/>
    </row>
    <row r="419" spans="1:17" customFormat="1" ht="11.25" customHeight="1" x14ac:dyDescent="0.2">
      <c r="A419" s="276"/>
      <c r="B419" s="282"/>
      <c r="C419" s="283"/>
      <c r="D419" s="251"/>
      <c r="E419" s="252"/>
      <c r="F419" s="252"/>
      <c r="G419" s="252"/>
      <c r="H419" s="252"/>
      <c r="I419" s="252"/>
      <c r="J419" s="252"/>
      <c r="K419" s="252"/>
      <c r="L419" s="252"/>
      <c r="M419" s="252"/>
      <c r="N419" s="252"/>
      <c r="O419" s="252"/>
      <c r="P419" s="137"/>
      <c r="Q419" s="1"/>
    </row>
    <row r="420" spans="1:17" customFormat="1" ht="11.25" customHeight="1" x14ac:dyDescent="0.2">
      <c r="A420" s="276"/>
      <c r="B420" s="282"/>
      <c r="C420" s="283"/>
      <c r="D420" s="251"/>
      <c r="E420" s="252"/>
      <c r="F420" s="252"/>
      <c r="G420" s="252"/>
      <c r="H420" s="252"/>
      <c r="I420" s="252"/>
      <c r="J420" s="252"/>
      <c r="K420" s="252"/>
      <c r="L420" s="252"/>
      <c r="M420" s="252"/>
      <c r="N420" s="252"/>
      <c r="O420" s="252"/>
      <c r="P420" s="137"/>
      <c r="Q420" s="1"/>
    </row>
    <row r="421" spans="1:17" customFormat="1" ht="11.25" customHeight="1" x14ac:dyDescent="0.2">
      <c r="A421" s="276"/>
      <c r="B421" s="282"/>
      <c r="C421" s="283"/>
      <c r="D421" s="251"/>
      <c r="E421" s="252"/>
      <c r="F421" s="252"/>
      <c r="G421" s="252"/>
      <c r="H421" s="252"/>
      <c r="I421" s="252"/>
      <c r="J421" s="252"/>
      <c r="K421" s="252"/>
      <c r="L421" s="252"/>
      <c r="M421" s="252"/>
      <c r="N421" s="252"/>
      <c r="O421" s="252"/>
      <c r="P421" s="137"/>
      <c r="Q421" s="1"/>
    </row>
    <row r="422" spans="1:17" customFormat="1" ht="11.25" customHeight="1" x14ac:dyDescent="0.2">
      <c r="A422" s="276"/>
      <c r="B422" s="282"/>
      <c r="C422" s="283"/>
      <c r="D422" s="251"/>
      <c r="E422" s="252"/>
      <c r="F422" s="252"/>
      <c r="G422" s="252"/>
      <c r="H422" s="252"/>
      <c r="I422" s="252"/>
      <c r="J422" s="252"/>
      <c r="K422" s="252"/>
      <c r="L422" s="252"/>
      <c r="M422" s="252"/>
      <c r="N422" s="252"/>
      <c r="O422" s="252"/>
      <c r="P422" s="137"/>
      <c r="Q422" s="1"/>
    </row>
    <row r="423" spans="1:17" customFormat="1" ht="11.25" customHeight="1" x14ac:dyDescent="0.2">
      <c r="A423" s="276"/>
      <c r="B423" s="282"/>
      <c r="C423" s="283"/>
      <c r="D423" s="251"/>
      <c r="E423" s="252"/>
      <c r="F423" s="252"/>
      <c r="G423" s="252"/>
      <c r="H423" s="252"/>
      <c r="I423" s="252"/>
      <c r="J423" s="252"/>
      <c r="K423" s="252"/>
      <c r="L423" s="252"/>
      <c r="M423" s="252"/>
      <c r="N423" s="252"/>
      <c r="O423" s="252"/>
      <c r="P423" s="137"/>
      <c r="Q423" s="1"/>
    </row>
    <row r="424" spans="1:17" customFormat="1" ht="11.25" customHeight="1" x14ac:dyDescent="0.2">
      <c r="A424" s="276"/>
      <c r="B424" s="282"/>
      <c r="C424" s="283"/>
      <c r="D424" s="251"/>
      <c r="E424" s="252"/>
      <c r="F424" s="252"/>
      <c r="G424" s="252"/>
      <c r="H424" s="252"/>
      <c r="I424" s="252"/>
      <c r="J424" s="252"/>
      <c r="K424" s="252"/>
      <c r="L424" s="252"/>
      <c r="M424" s="252"/>
      <c r="N424" s="252"/>
      <c r="O424" s="252"/>
      <c r="P424" s="137"/>
      <c r="Q424" s="1"/>
    </row>
    <row r="425" spans="1:17" customFormat="1" ht="11.25" customHeight="1" x14ac:dyDescent="0.2">
      <c r="A425" s="276"/>
      <c r="B425" s="282"/>
      <c r="C425" s="283"/>
      <c r="D425" s="251"/>
      <c r="E425" s="252"/>
      <c r="F425" s="252"/>
      <c r="G425" s="252"/>
      <c r="H425" s="252"/>
      <c r="I425" s="252"/>
      <c r="J425" s="252"/>
      <c r="K425" s="252"/>
      <c r="L425" s="252"/>
      <c r="M425" s="252"/>
      <c r="N425" s="252"/>
      <c r="O425" s="252"/>
      <c r="P425" s="137"/>
      <c r="Q425" s="1"/>
    </row>
    <row r="426" spans="1:17" customFormat="1" ht="11.25" customHeight="1" x14ac:dyDescent="0.2">
      <c r="A426" s="276"/>
      <c r="B426" s="282"/>
      <c r="C426" s="283"/>
      <c r="D426" s="251"/>
      <c r="E426" s="252"/>
      <c r="F426" s="252"/>
      <c r="G426" s="252"/>
      <c r="H426" s="252"/>
      <c r="I426" s="252"/>
      <c r="J426" s="252"/>
      <c r="K426" s="252"/>
      <c r="L426" s="252"/>
      <c r="M426" s="252"/>
      <c r="N426" s="252"/>
      <c r="O426" s="252"/>
      <c r="P426" s="137"/>
      <c r="Q426" s="1"/>
    </row>
    <row r="427" spans="1:17" customFormat="1" ht="11.25" customHeight="1" x14ac:dyDescent="0.2">
      <c r="A427" s="276"/>
      <c r="B427" s="282"/>
      <c r="C427" s="283"/>
      <c r="D427" s="251"/>
      <c r="E427" s="252"/>
      <c r="F427" s="252"/>
      <c r="G427" s="252"/>
      <c r="H427" s="252"/>
      <c r="I427" s="252"/>
      <c r="J427" s="252"/>
      <c r="K427" s="252"/>
      <c r="L427" s="252"/>
      <c r="M427" s="252"/>
      <c r="N427" s="252"/>
      <c r="O427" s="252"/>
      <c r="P427" s="137"/>
      <c r="Q427" s="1"/>
    </row>
    <row r="428" spans="1:17" customFormat="1" ht="11.25" customHeight="1" x14ac:dyDescent="0.2">
      <c r="A428" s="276"/>
      <c r="B428" s="282"/>
      <c r="C428" s="283"/>
      <c r="D428" s="251"/>
      <c r="E428" s="252"/>
      <c r="F428" s="252"/>
      <c r="G428" s="252"/>
      <c r="H428" s="252"/>
      <c r="I428" s="252"/>
      <c r="J428" s="252"/>
      <c r="K428" s="252"/>
      <c r="L428" s="252"/>
      <c r="M428" s="252"/>
      <c r="N428" s="252"/>
      <c r="O428" s="252"/>
      <c r="P428" s="137"/>
      <c r="Q428" s="1"/>
    </row>
    <row r="429" spans="1:17" customFormat="1" ht="11.25" customHeight="1" x14ac:dyDescent="0.2">
      <c r="A429" s="276"/>
      <c r="B429" s="282"/>
      <c r="C429" s="283"/>
      <c r="D429" s="251"/>
      <c r="E429" s="252"/>
      <c r="F429" s="252"/>
      <c r="G429" s="252"/>
      <c r="H429" s="252"/>
      <c r="I429" s="252"/>
      <c r="J429" s="252"/>
      <c r="K429" s="252"/>
      <c r="L429" s="252"/>
      <c r="M429" s="252"/>
      <c r="N429" s="252"/>
      <c r="O429" s="252"/>
      <c r="P429" s="137"/>
      <c r="Q429" s="1"/>
    </row>
    <row r="430" spans="1:17" customFormat="1" ht="11.25" customHeight="1" x14ac:dyDescent="0.2">
      <c r="A430" s="276"/>
      <c r="B430" s="282"/>
      <c r="C430" s="283"/>
      <c r="D430" s="251"/>
      <c r="E430" s="252"/>
      <c r="F430" s="252"/>
      <c r="G430" s="252"/>
      <c r="H430" s="252"/>
      <c r="I430" s="252"/>
      <c r="J430" s="252"/>
      <c r="K430" s="252"/>
      <c r="L430" s="252"/>
      <c r="M430" s="252"/>
      <c r="N430" s="252"/>
      <c r="O430" s="252"/>
      <c r="P430" s="137"/>
      <c r="Q430" s="1"/>
    </row>
    <row r="431" spans="1:17" customFormat="1" ht="11.25" customHeight="1" x14ac:dyDescent="0.2">
      <c r="A431" s="276"/>
      <c r="B431" s="282"/>
      <c r="C431" s="283"/>
      <c r="D431" s="251"/>
      <c r="E431" s="252"/>
      <c r="F431" s="252"/>
      <c r="G431" s="252"/>
      <c r="H431" s="252"/>
      <c r="I431" s="252"/>
      <c r="J431" s="252"/>
      <c r="K431" s="252"/>
      <c r="L431" s="252"/>
      <c r="M431" s="252"/>
      <c r="N431" s="252"/>
      <c r="O431" s="252"/>
      <c r="P431" s="137"/>
      <c r="Q431" s="1"/>
    </row>
    <row r="432" spans="1:17" customFormat="1" ht="11.25" customHeight="1" x14ac:dyDescent="0.2">
      <c r="A432" s="276"/>
      <c r="B432" s="282"/>
      <c r="C432" s="283"/>
      <c r="D432" s="251"/>
      <c r="E432" s="252"/>
      <c r="F432" s="252"/>
      <c r="G432" s="252"/>
      <c r="H432" s="252"/>
      <c r="I432" s="252"/>
      <c r="J432" s="252"/>
      <c r="K432" s="252"/>
      <c r="L432" s="252"/>
      <c r="M432" s="252"/>
      <c r="N432" s="252"/>
      <c r="O432" s="252"/>
      <c r="P432" s="137"/>
      <c r="Q432" s="1"/>
    </row>
    <row r="433" spans="1:17" customFormat="1" ht="11.25" customHeight="1" x14ac:dyDescent="0.2">
      <c r="A433" s="276"/>
      <c r="B433" s="282"/>
      <c r="C433" s="283"/>
      <c r="D433" s="251"/>
      <c r="E433" s="252"/>
      <c r="F433" s="252"/>
      <c r="G433" s="252"/>
      <c r="H433" s="252"/>
      <c r="I433" s="252"/>
      <c r="J433" s="252"/>
      <c r="K433" s="252"/>
      <c r="L433" s="252"/>
      <c r="M433" s="252"/>
      <c r="N433" s="252"/>
      <c r="O433" s="252"/>
      <c r="P433" s="137"/>
      <c r="Q433" s="1"/>
    </row>
    <row r="434" spans="1:17" customFormat="1" ht="11.25" customHeight="1" x14ac:dyDescent="0.2">
      <c r="A434" s="276"/>
      <c r="B434" s="282"/>
      <c r="C434" s="283"/>
      <c r="D434" s="251"/>
      <c r="E434" s="252"/>
      <c r="F434" s="252"/>
      <c r="G434" s="252"/>
      <c r="H434" s="252"/>
      <c r="I434" s="252"/>
      <c r="J434" s="252"/>
      <c r="K434" s="252"/>
      <c r="L434" s="252"/>
      <c r="M434" s="252"/>
      <c r="N434" s="252"/>
      <c r="O434" s="252"/>
      <c r="P434" s="137"/>
      <c r="Q434" s="1"/>
    </row>
    <row r="435" spans="1:17" customFormat="1" ht="11.25" customHeight="1" x14ac:dyDescent="0.2">
      <c r="A435" s="276"/>
      <c r="B435" s="282"/>
      <c r="C435" s="283"/>
      <c r="D435" s="251"/>
      <c r="E435" s="252"/>
      <c r="F435" s="252"/>
      <c r="G435" s="252"/>
      <c r="H435" s="252"/>
      <c r="I435" s="252"/>
      <c r="J435" s="252"/>
      <c r="K435" s="252"/>
      <c r="L435" s="252"/>
      <c r="M435" s="252"/>
      <c r="N435" s="252"/>
      <c r="O435" s="252"/>
      <c r="P435" s="137"/>
      <c r="Q435" s="1"/>
    </row>
    <row r="436" spans="1:17" customFormat="1" ht="11.25" customHeight="1" x14ac:dyDescent="0.2">
      <c r="A436" s="276"/>
      <c r="B436" s="282"/>
      <c r="C436" s="283"/>
      <c r="D436" s="251"/>
      <c r="E436" s="252"/>
      <c r="F436" s="252"/>
      <c r="G436" s="252"/>
      <c r="H436" s="252"/>
      <c r="I436" s="252"/>
      <c r="J436" s="252"/>
      <c r="K436" s="252"/>
      <c r="L436" s="252"/>
      <c r="M436" s="252"/>
      <c r="N436" s="252"/>
      <c r="O436" s="252"/>
      <c r="P436" s="137"/>
      <c r="Q436" s="1"/>
    </row>
    <row r="437" spans="1:17" customFormat="1" ht="11.25" customHeight="1" x14ac:dyDescent="0.2">
      <c r="A437" s="276"/>
      <c r="B437" s="282"/>
      <c r="C437" s="283"/>
      <c r="D437" s="251"/>
      <c r="E437" s="252"/>
      <c r="F437" s="252"/>
      <c r="G437" s="252"/>
      <c r="H437" s="252"/>
      <c r="I437" s="252"/>
      <c r="J437" s="252"/>
      <c r="K437" s="252"/>
      <c r="L437" s="252"/>
      <c r="M437" s="252"/>
      <c r="N437" s="252"/>
      <c r="O437" s="252"/>
      <c r="P437" s="137"/>
      <c r="Q437" s="1"/>
    </row>
    <row r="438" spans="1:17" customFormat="1" ht="11.25" customHeight="1" x14ac:dyDescent="0.2">
      <c r="A438" s="276"/>
      <c r="B438" s="282"/>
      <c r="C438" s="283"/>
      <c r="D438" s="251"/>
      <c r="E438" s="252"/>
      <c r="F438" s="252"/>
      <c r="G438" s="252"/>
      <c r="H438" s="252"/>
      <c r="I438" s="252"/>
      <c r="J438" s="252"/>
      <c r="K438" s="252"/>
      <c r="L438" s="252"/>
      <c r="M438" s="252"/>
      <c r="N438" s="252"/>
      <c r="O438" s="252"/>
      <c r="P438" s="137"/>
      <c r="Q438" s="1"/>
    </row>
    <row r="439" spans="1:17" customFormat="1" ht="11.25" customHeight="1" x14ac:dyDescent="0.2">
      <c r="A439" s="276"/>
      <c r="B439" s="282"/>
      <c r="C439" s="283"/>
      <c r="D439" s="251"/>
      <c r="E439" s="252"/>
      <c r="F439" s="252"/>
      <c r="G439" s="252"/>
      <c r="H439" s="252"/>
      <c r="I439" s="252"/>
      <c r="J439" s="252"/>
      <c r="K439" s="252"/>
      <c r="L439" s="252"/>
      <c r="M439" s="252"/>
      <c r="N439" s="252"/>
      <c r="O439" s="252"/>
      <c r="P439" s="137"/>
      <c r="Q439" s="1"/>
    </row>
    <row r="440" spans="1:17" customFormat="1" ht="11.25" customHeight="1" x14ac:dyDescent="0.2">
      <c r="A440" s="276"/>
      <c r="B440" s="282"/>
      <c r="C440" s="283"/>
      <c r="D440" s="251"/>
      <c r="E440" s="252"/>
      <c r="F440" s="252"/>
      <c r="G440" s="252"/>
      <c r="H440" s="252"/>
      <c r="I440" s="252"/>
      <c r="J440" s="252"/>
      <c r="K440" s="252"/>
      <c r="L440" s="252"/>
      <c r="M440" s="252"/>
      <c r="N440" s="252"/>
      <c r="O440" s="252"/>
      <c r="P440" s="137"/>
      <c r="Q440" s="1"/>
    </row>
    <row r="441" spans="1:17" customFormat="1" ht="11.25" customHeight="1" x14ac:dyDescent="0.2">
      <c r="A441" s="276"/>
      <c r="B441" s="282"/>
      <c r="C441" s="283"/>
      <c r="D441" s="251"/>
      <c r="E441" s="252"/>
      <c r="F441" s="252"/>
      <c r="G441" s="252"/>
      <c r="H441" s="252"/>
      <c r="I441" s="252"/>
      <c r="J441" s="252"/>
      <c r="K441" s="252"/>
      <c r="L441" s="252"/>
      <c r="M441" s="252"/>
      <c r="N441" s="252"/>
      <c r="O441" s="252"/>
      <c r="P441" s="137"/>
      <c r="Q441" s="1"/>
    </row>
    <row r="442" spans="1:17" customFormat="1" ht="11.25" customHeight="1" x14ac:dyDescent="0.2">
      <c r="A442" s="276"/>
      <c r="B442" s="282"/>
      <c r="C442" s="283"/>
      <c r="D442" s="251"/>
      <c r="E442" s="252"/>
      <c r="F442" s="252"/>
      <c r="G442" s="252"/>
      <c r="H442" s="252"/>
      <c r="I442" s="252"/>
      <c r="J442" s="252"/>
      <c r="K442" s="252"/>
      <c r="L442" s="252"/>
      <c r="M442" s="252"/>
      <c r="N442" s="252"/>
      <c r="O442" s="252"/>
      <c r="P442" s="137"/>
      <c r="Q442" s="1"/>
    </row>
    <row r="443" spans="1:17" customFormat="1" ht="11.25" customHeight="1" x14ac:dyDescent="0.2">
      <c r="A443" s="276"/>
      <c r="B443" s="282"/>
      <c r="C443" s="283"/>
      <c r="D443" s="251"/>
      <c r="E443" s="252"/>
      <c r="F443" s="252"/>
      <c r="G443" s="252"/>
      <c r="H443" s="252"/>
      <c r="I443" s="252"/>
      <c r="J443" s="252"/>
      <c r="K443" s="252"/>
      <c r="L443" s="252"/>
      <c r="M443" s="252"/>
      <c r="N443" s="252"/>
      <c r="O443" s="252"/>
      <c r="P443" s="137"/>
      <c r="Q443" s="1"/>
    </row>
    <row r="444" spans="1:17" customFormat="1" ht="11.25" customHeight="1" x14ac:dyDescent="0.2">
      <c r="A444" s="276"/>
      <c r="B444" s="282"/>
      <c r="C444" s="283"/>
      <c r="D444" s="251"/>
      <c r="E444" s="252"/>
      <c r="F444" s="252"/>
      <c r="G444" s="252"/>
      <c r="H444" s="252"/>
      <c r="I444" s="252"/>
      <c r="J444" s="252"/>
      <c r="K444" s="252"/>
      <c r="L444" s="252"/>
      <c r="M444" s="252"/>
      <c r="N444" s="252"/>
      <c r="O444" s="252"/>
      <c r="P444" s="137"/>
      <c r="Q444" s="1"/>
    </row>
    <row r="445" spans="1:17" customFormat="1" ht="11.25" customHeight="1" x14ac:dyDescent="0.2">
      <c r="A445" s="276"/>
      <c r="B445" s="282"/>
      <c r="C445" s="283"/>
      <c r="D445" s="251"/>
      <c r="E445" s="252"/>
      <c r="F445" s="252"/>
      <c r="G445" s="252"/>
      <c r="H445" s="252"/>
      <c r="I445" s="252"/>
      <c r="J445" s="252"/>
      <c r="K445" s="252"/>
      <c r="L445" s="252"/>
      <c r="M445" s="252"/>
      <c r="N445" s="252"/>
      <c r="O445" s="252"/>
      <c r="P445" s="137"/>
      <c r="Q445" s="1"/>
    </row>
    <row r="446" spans="1:17" customFormat="1" ht="11.25" customHeight="1" x14ac:dyDescent="0.2">
      <c r="A446" s="276"/>
      <c r="B446" s="282"/>
      <c r="C446" s="283"/>
      <c r="D446" s="251"/>
      <c r="E446" s="252"/>
      <c r="F446" s="252"/>
      <c r="G446" s="252"/>
      <c r="H446" s="252"/>
      <c r="I446" s="252"/>
      <c r="J446" s="252"/>
      <c r="K446" s="252"/>
      <c r="L446" s="252"/>
      <c r="M446" s="252"/>
      <c r="N446" s="252"/>
      <c r="O446" s="252"/>
      <c r="P446" s="137"/>
      <c r="Q446" s="1"/>
    </row>
    <row r="447" spans="1:17" customFormat="1" ht="11.25" customHeight="1" x14ac:dyDescent="0.2">
      <c r="A447" s="276"/>
      <c r="B447" s="282"/>
      <c r="C447" s="283"/>
      <c r="D447" s="251"/>
      <c r="E447" s="252"/>
      <c r="F447" s="252"/>
      <c r="G447" s="252"/>
      <c r="H447" s="252"/>
      <c r="I447" s="252"/>
      <c r="J447" s="252"/>
      <c r="K447" s="252"/>
      <c r="L447" s="252"/>
      <c r="M447" s="252"/>
      <c r="N447" s="252"/>
      <c r="O447" s="252"/>
      <c r="P447" s="137"/>
      <c r="Q447" s="1"/>
    </row>
    <row r="448" spans="1:17" customFormat="1" ht="11.25" customHeight="1" x14ac:dyDescent="0.2">
      <c r="A448" s="276"/>
      <c r="B448" s="282"/>
      <c r="C448" s="283"/>
      <c r="D448" s="251"/>
      <c r="E448" s="252"/>
      <c r="F448" s="252"/>
      <c r="G448" s="252"/>
      <c r="H448" s="252"/>
      <c r="I448" s="252"/>
      <c r="J448" s="252"/>
      <c r="K448" s="252"/>
      <c r="L448" s="252"/>
      <c r="M448" s="252"/>
      <c r="N448" s="252"/>
      <c r="O448" s="252"/>
      <c r="P448" s="137"/>
      <c r="Q448" s="1"/>
    </row>
    <row r="449" spans="1:17" customFormat="1" ht="11.25" customHeight="1" x14ac:dyDescent="0.2">
      <c r="A449" s="276"/>
      <c r="B449" s="282"/>
      <c r="C449" s="283"/>
      <c r="D449" s="251"/>
      <c r="E449" s="252"/>
      <c r="F449" s="252"/>
      <c r="G449" s="252"/>
      <c r="H449" s="252"/>
      <c r="I449" s="252"/>
      <c r="J449" s="252"/>
      <c r="K449" s="252"/>
      <c r="L449" s="252"/>
      <c r="M449" s="252"/>
      <c r="N449" s="252"/>
      <c r="O449" s="252"/>
      <c r="P449" s="137"/>
      <c r="Q449" s="1"/>
    </row>
    <row r="450" spans="1:17" customFormat="1" ht="11.25" customHeight="1" x14ac:dyDescent="0.2">
      <c r="A450" s="276"/>
      <c r="B450" s="282"/>
      <c r="C450" s="283"/>
      <c r="D450" s="251"/>
      <c r="E450" s="252"/>
      <c r="F450" s="252"/>
      <c r="G450" s="252"/>
      <c r="H450" s="252"/>
      <c r="I450" s="252"/>
      <c r="J450" s="252"/>
      <c r="K450" s="252"/>
      <c r="L450" s="252"/>
      <c r="M450" s="252"/>
      <c r="N450" s="252"/>
      <c r="O450" s="252"/>
      <c r="P450" s="137"/>
      <c r="Q450" s="1"/>
    </row>
    <row r="451" spans="1:17" customFormat="1" ht="11.25" customHeight="1" x14ac:dyDescent="0.2">
      <c r="A451" s="276"/>
      <c r="B451" s="282"/>
      <c r="C451" s="283"/>
      <c r="D451" s="251"/>
      <c r="E451" s="252"/>
      <c r="F451" s="252"/>
      <c r="G451" s="252"/>
      <c r="H451" s="252"/>
      <c r="I451" s="252"/>
      <c r="J451" s="252"/>
      <c r="K451" s="252"/>
      <c r="L451" s="252"/>
      <c r="M451" s="252"/>
      <c r="N451" s="252"/>
      <c r="O451" s="252"/>
      <c r="P451" s="137"/>
      <c r="Q451" s="1"/>
    </row>
    <row r="452" spans="1:17" customFormat="1" ht="11.25" customHeight="1" x14ac:dyDescent="0.2">
      <c r="A452" s="276"/>
      <c r="B452" s="282"/>
      <c r="C452" s="283"/>
      <c r="D452" s="251"/>
      <c r="E452" s="252"/>
      <c r="F452" s="252"/>
      <c r="G452" s="252"/>
      <c r="H452" s="252"/>
      <c r="I452" s="252"/>
      <c r="J452" s="252"/>
      <c r="K452" s="252"/>
      <c r="L452" s="252"/>
      <c r="M452" s="252"/>
      <c r="N452" s="252"/>
      <c r="O452" s="252"/>
      <c r="P452" s="137"/>
      <c r="Q452" s="1"/>
    </row>
    <row r="453" spans="1:17" customFormat="1" ht="11.25" customHeight="1" x14ac:dyDescent="0.2">
      <c r="A453" s="276"/>
      <c r="B453" s="282"/>
      <c r="C453" s="283"/>
      <c r="D453" s="251"/>
      <c r="E453" s="252"/>
      <c r="F453" s="252"/>
      <c r="G453" s="252"/>
      <c r="H453" s="252"/>
      <c r="I453" s="252"/>
      <c r="J453" s="252"/>
      <c r="K453" s="252"/>
      <c r="L453" s="252"/>
      <c r="M453" s="252"/>
      <c r="N453" s="252"/>
      <c r="O453" s="252"/>
      <c r="P453" s="137"/>
      <c r="Q453" s="1"/>
    </row>
    <row r="454" spans="1:17" customFormat="1" ht="11.25" customHeight="1" x14ac:dyDescent="0.2">
      <c r="A454" s="276"/>
      <c r="B454" s="282"/>
      <c r="C454" s="283"/>
      <c r="D454" s="251"/>
      <c r="E454" s="252"/>
      <c r="F454" s="252"/>
      <c r="G454" s="252"/>
      <c r="H454" s="252"/>
      <c r="I454" s="252"/>
      <c r="J454" s="252"/>
      <c r="K454" s="252"/>
      <c r="L454" s="252"/>
      <c r="M454" s="252"/>
      <c r="N454" s="252"/>
      <c r="O454" s="252"/>
      <c r="P454" s="137"/>
      <c r="Q454" s="1"/>
    </row>
    <row r="455" spans="1:17" customFormat="1" ht="11.25" customHeight="1" x14ac:dyDescent="0.2">
      <c r="A455" s="276"/>
      <c r="B455" s="282"/>
      <c r="C455" s="283"/>
      <c r="D455" s="251"/>
      <c r="E455" s="252"/>
      <c r="F455" s="252"/>
      <c r="G455" s="252"/>
      <c r="H455" s="252"/>
      <c r="I455" s="252"/>
      <c r="J455" s="252"/>
      <c r="K455" s="252"/>
      <c r="L455" s="252"/>
      <c r="M455" s="252"/>
      <c r="N455" s="252"/>
      <c r="O455" s="252"/>
      <c r="P455" s="137"/>
      <c r="Q455" s="1"/>
    </row>
    <row r="456" spans="1:17" customFormat="1" ht="11.25" customHeight="1" x14ac:dyDescent="0.2">
      <c r="A456" s="276"/>
      <c r="B456" s="282"/>
      <c r="C456" s="283"/>
      <c r="D456" s="251"/>
      <c r="E456" s="252"/>
      <c r="F456" s="252"/>
      <c r="G456" s="252"/>
      <c r="H456" s="252"/>
      <c r="I456" s="252"/>
      <c r="J456" s="252"/>
      <c r="K456" s="252"/>
      <c r="L456" s="252"/>
      <c r="M456" s="252"/>
      <c r="N456" s="252"/>
      <c r="O456" s="252"/>
      <c r="P456" s="137"/>
      <c r="Q456" s="1"/>
    </row>
    <row r="457" spans="1:17" customFormat="1" ht="11.25" customHeight="1" x14ac:dyDescent="0.2">
      <c r="A457" s="276"/>
      <c r="B457" s="282"/>
      <c r="C457" s="283"/>
      <c r="D457" s="251"/>
      <c r="E457" s="252"/>
      <c r="F457" s="252"/>
      <c r="G457" s="252"/>
      <c r="H457" s="252"/>
      <c r="I457" s="252"/>
      <c r="J457" s="252"/>
      <c r="K457" s="252"/>
      <c r="L457" s="252"/>
      <c r="M457" s="252"/>
      <c r="N457" s="252"/>
      <c r="O457" s="252"/>
      <c r="P457" s="137"/>
      <c r="Q457" s="1"/>
    </row>
    <row r="458" spans="1:17" customFormat="1" ht="11.25" customHeight="1" x14ac:dyDescent="0.2">
      <c r="A458" s="276"/>
      <c r="B458" s="282"/>
      <c r="C458" s="283"/>
      <c r="D458" s="251"/>
      <c r="E458" s="252"/>
      <c r="F458" s="252"/>
      <c r="G458" s="252"/>
      <c r="H458" s="252"/>
      <c r="I458" s="252"/>
      <c r="J458" s="252"/>
      <c r="K458" s="252"/>
      <c r="L458" s="252"/>
      <c r="M458" s="252"/>
      <c r="N458" s="252"/>
      <c r="O458" s="252"/>
      <c r="P458" s="137"/>
      <c r="Q458" s="1"/>
    </row>
    <row r="459" spans="1:17" customFormat="1" ht="11.25" customHeight="1" x14ac:dyDescent="0.2">
      <c r="A459" s="276"/>
      <c r="B459" s="282"/>
      <c r="C459" s="283"/>
      <c r="D459" s="251"/>
      <c r="E459" s="252"/>
      <c r="F459" s="252"/>
      <c r="G459" s="252"/>
      <c r="H459" s="252"/>
      <c r="I459" s="252"/>
      <c r="J459" s="252"/>
      <c r="K459" s="252"/>
      <c r="L459" s="252"/>
      <c r="M459" s="252"/>
      <c r="N459" s="252"/>
      <c r="O459" s="252"/>
      <c r="P459" s="137"/>
      <c r="Q459" s="1"/>
    </row>
    <row r="460" spans="1:17" customFormat="1" ht="11.25" customHeight="1" x14ac:dyDescent="0.2">
      <c r="A460" s="276"/>
      <c r="B460" s="282"/>
      <c r="C460" s="283"/>
      <c r="D460" s="251"/>
      <c r="E460" s="252"/>
      <c r="F460" s="252"/>
      <c r="G460" s="252"/>
      <c r="H460" s="252"/>
      <c r="I460" s="252"/>
      <c r="J460" s="252"/>
      <c r="K460" s="252"/>
      <c r="L460" s="252"/>
      <c r="M460" s="252"/>
      <c r="N460" s="252"/>
      <c r="O460" s="252"/>
      <c r="P460" s="137"/>
      <c r="Q460" s="1"/>
    </row>
    <row r="461" spans="1:17" customFormat="1" ht="11.25" customHeight="1" x14ac:dyDescent="0.2">
      <c r="A461" s="276"/>
      <c r="B461" s="282"/>
      <c r="C461" s="283"/>
      <c r="D461" s="251"/>
      <c r="E461" s="252"/>
      <c r="F461" s="252"/>
      <c r="G461" s="252"/>
      <c r="H461" s="252"/>
      <c r="I461" s="252"/>
      <c r="J461" s="252"/>
      <c r="K461" s="252"/>
      <c r="L461" s="252"/>
      <c r="M461" s="252"/>
      <c r="N461" s="252"/>
      <c r="O461" s="252"/>
      <c r="P461" s="137"/>
      <c r="Q461" s="1"/>
    </row>
    <row r="462" spans="1:17" customFormat="1" ht="11.25" customHeight="1" x14ac:dyDescent="0.2">
      <c r="A462" s="276"/>
      <c r="B462" s="282"/>
      <c r="C462" s="283"/>
      <c r="D462" s="251"/>
      <c r="E462" s="252"/>
      <c r="F462" s="252"/>
      <c r="G462" s="252"/>
      <c r="H462" s="252"/>
      <c r="I462" s="252"/>
      <c r="J462" s="252"/>
      <c r="K462" s="252"/>
      <c r="L462" s="252"/>
      <c r="M462" s="252"/>
      <c r="N462" s="252"/>
      <c r="O462" s="252"/>
      <c r="P462" s="137"/>
      <c r="Q462" s="1"/>
    </row>
    <row r="463" spans="1:17" customFormat="1" ht="11.25" customHeight="1" x14ac:dyDescent="0.2">
      <c r="A463" s="276"/>
      <c r="B463" s="282"/>
      <c r="C463" s="283"/>
      <c r="D463" s="251"/>
      <c r="E463" s="252"/>
      <c r="F463" s="252"/>
      <c r="G463" s="252"/>
      <c r="H463" s="252"/>
      <c r="I463" s="252"/>
      <c r="J463" s="252"/>
      <c r="K463" s="252"/>
      <c r="L463" s="252"/>
      <c r="M463" s="252"/>
      <c r="N463" s="252"/>
      <c r="O463" s="252"/>
      <c r="P463" s="137"/>
      <c r="Q463" s="1"/>
    </row>
    <row r="464" spans="1:17" customFormat="1" ht="11.25" customHeight="1" x14ac:dyDescent="0.2">
      <c r="A464" s="276"/>
      <c r="B464" s="282"/>
      <c r="C464" s="283"/>
      <c r="D464" s="251"/>
      <c r="E464" s="252"/>
      <c r="F464" s="252"/>
      <c r="G464" s="252"/>
      <c r="H464" s="252"/>
      <c r="I464" s="252"/>
      <c r="J464" s="252"/>
      <c r="K464" s="252"/>
      <c r="L464" s="252"/>
      <c r="M464" s="252"/>
      <c r="N464" s="252"/>
      <c r="O464" s="252"/>
      <c r="P464" s="137"/>
      <c r="Q464" s="1"/>
    </row>
    <row r="465" spans="1:17" customFormat="1" ht="11.25" customHeight="1" x14ac:dyDescent="0.2">
      <c r="A465" s="276"/>
      <c r="B465" s="282"/>
      <c r="C465" s="283"/>
      <c r="D465" s="251"/>
      <c r="E465" s="252"/>
      <c r="F465" s="252"/>
      <c r="G465" s="252"/>
      <c r="H465" s="252"/>
      <c r="I465" s="252"/>
      <c r="J465" s="252"/>
      <c r="K465" s="252"/>
      <c r="L465" s="252"/>
      <c r="M465" s="252"/>
      <c r="N465" s="252"/>
      <c r="O465" s="252"/>
      <c r="P465" s="137"/>
      <c r="Q465" s="1"/>
    </row>
    <row r="466" spans="1:17" customFormat="1" ht="11.25" customHeight="1" x14ac:dyDescent="0.2">
      <c r="A466" s="276"/>
      <c r="B466" s="282"/>
      <c r="C466" s="283"/>
      <c r="D466" s="251"/>
      <c r="E466" s="252"/>
      <c r="F466" s="252"/>
      <c r="G466" s="252"/>
      <c r="H466" s="252"/>
      <c r="I466" s="252"/>
      <c r="J466" s="252"/>
      <c r="K466" s="252"/>
      <c r="L466" s="252"/>
      <c r="M466" s="252"/>
      <c r="N466" s="252"/>
      <c r="O466" s="252"/>
      <c r="P466" s="137"/>
      <c r="Q466" s="1"/>
    </row>
    <row r="467" spans="1:17" customFormat="1" ht="11.25" customHeight="1" x14ac:dyDescent="0.2">
      <c r="A467" s="276"/>
      <c r="B467" s="282"/>
      <c r="C467" s="283"/>
      <c r="D467" s="251"/>
      <c r="E467" s="252"/>
      <c r="F467" s="252"/>
      <c r="G467" s="252"/>
      <c r="H467" s="252"/>
      <c r="I467" s="252"/>
      <c r="J467" s="252"/>
      <c r="K467" s="252"/>
      <c r="L467" s="252"/>
      <c r="M467" s="252"/>
      <c r="N467" s="252"/>
      <c r="O467" s="252"/>
      <c r="P467" s="137"/>
      <c r="Q467" s="1"/>
    </row>
    <row r="468" spans="1:17" customFormat="1" ht="11.25" customHeight="1" x14ac:dyDescent="0.2">
      <c r="A468" s="276"/>
      <c r="B468" s="282"/>
      <c r="C468" s="283"/>
      <c r="D468" s="251"/>
      <c r="E468" s="252"/>
      <c r="F468" s="252"/>
      <c r="G468" s="252"/>
      <c r="H468" s="252"/>
      <c r="I468" s="252"/>
      <c r="J468" s="252"/>
      <c r="K468" s="252"/>
      <c r="L468" s="252"/>
      <c r="M468" s="252"/>
      <c r="N468" s="252"/>
      <c r="O468" s="252"/>
      <c r="P468" s="137"/>
      <c r="Q468" s="1"/>
    </row>
    <row r="469" spans="1:17" customFormat="1" ht="11.25" customHeight="1" x14ac:dyDescent="0.2">
      <c r="A469" s="276"/>
      <c r="B469" s="282"/>
      <c r="C469" s="283"/>
      <c r="D469" s="251"/>
      <c r="E469" s="252"/>
      <c r="F469" s="252"/>
      <c r="G469" s="252"/>
      <c r="H469" s="252"/>
      <c r="I469" s="252"/>
      <c r="J469" s="252"/>
      <c r="K469" s="252"/>
      <c r="L469" s="252"/>
      <c r="M469" s="252"/>
      <c r="N469" s="252"/>
      <c r="O469" s="252"/>
      <c r="P469" s="137"/>
      <c r="Q469" s="1"/>
    </row>
    <row r="470" spans="1:17" customFormat="1" ht="11.25" customHeight="1" x14ac:dyDescent="0.2">
      <c r="A470" s="276"/>
      <c r="B470" s="282"/>
      <c r="C470" s="283"/>
      <c r="D470" s="251"/>
      <c r="E470" s="252"/>
      <c r="F470" s="252"/>
      <c r="G470" s="252"/>
      <c r="H470" s="252"/>
      <c r="I470" s="252"/>
      <c r="J470" s="252"/>
      <c r="K470" s="252"/>
      <c r="L470" s="252"/>
      <c r="M470" s="252"/>
      <c r="N470" s="252"/>
      <c r="O470" s="252"/>
      <c r="P470" s="137"/>
      <c r="Q470" s="1"/>
    </row>
    <row r="471" spans="1:17" customFormat="1" ht="11.25" customHeight="1" x14ac:dyDescent="0.2">
      <c r="A471" s="276"/>
      <c r="B471" s="282"/>
      <c r="C471" s="283"/>
      <c r="D471" s="251"/>
      <c r="E471" s="252"/>
      <c r="F471" s="252"/>
      <c r="G471" s="252"/>
      <c r="H471" s="252"/>
      <c r="I471" s="252"/>
      <c r="J471" s="252"/>
      <c r="K471" s="252"/>
      <c r="L471" s="252"/>
      <c r="M471" s="252"/>
      <c r="N471" s="252"/>
      <c r="O471" s="252"/>
      <c r="P471" s="137"/>
      <c r="Q471" s="1"/>
    </row>
    <row r="472" spans="1:17" customFormat="1" ht="11.25" customHeight="1" x14ac:dyDescent="0.2">
      <c r="A472" s="276"/>
      <c r="B472" s="282"/>
      <c r="C472" s="283"/>
      <c r="D472" s="251"/>
      <c r="E472" s="252"/>
      <c r="F472" s="252"/>
      <c r="G472" s="252"/>
      <c r="H472" s="252"/>
      <c r="I472" s="252"/>
      <c r="J472" s="252"/>
      <c r="K472" s="252"/>
      <c r="L472" s="252"/>
      <c r="M472" s="252"/>
      <c r="N472" s="252"/>
      <c r="O472" s="252"/>
      <c r="P472" s="137"/>
      <c r="Q472" s="1"/>
    </row>
    <row r="473" spans="1:17" customFormat="1" ht="11.25" customHeight="1" x14ac:dyDescent="0.2">
      <c r="A473" s="276"/>
      <c r="B473" s="282"/>
      <c r="C473" s="283"/>
      <c r="D473" s="251"/>
      <c r="E473" s="252"/>
      <c r="F473" s="252"/>
      <c r="G473" s="252"/>
      <c r="H473" s="252"/>
      <c r="I473" s="252"/>
      <c r="J473" s="252"/>
      <c r="K473" s="252"/>
      <c r="L473" s="252"/>
      <c r="M473" s="252"/>
      <c r="N473" s="252"/>
      <c r="O473" s="252"/>
      <c r="P473" s="137"/>
      <c r="Q473" s="1"/>
    </row>
    <row r="474" spans="1:17" customFormat="1" ht="11.25" customHeight="1" x14ac:dyDescent="0.2">
      <c r="A474" s="276"/>
      <c r="B474" s="282"/>
      <c r="C474" s="283"/>
      <c r="D474" s="251"/>
      <c r="E474" s="252"/>
      <c r="F474" s="252"/>
      <c r="G474" s="252"/>
      <c r="H474" s="252"/>
      <c r="I474" s="252"/>
      <c r="J474" s="252"/>
      <c r="K474" s="252"/>
      <c r="L474" s="252"/>
      <c r="M474" s="252"/>
      <c r="N474" s="252"/>
      <c r="O474" s="252"/>
      <c r="P474" s="137"/>
      <c r="Q474" s="1"/>
    </row>
    <row r="475" spans="1:17" customFormat="1" ht="11.25" customHeight="1" x14ac:dyDescent="0.2">
      <c r="A475" s="276"/>
      <c r="B475" s="282"/>
      <c r="C475" s="283"/>
      <c r="D475" s="251"/>
      <c r="E475" s="252"/>
      <c r="F475" s="252"/>
      <c r="G475" s="252"/>
      <c r="H475" s="252"/>
      <c r="I475" s="252"/>
      <c r="J475" s="252"/>
      <c r="K475" s="252"/>
      <c r="L475" s="252"/>
      <c r="M475" s="252"/>
      <c r="N475" s="252"/>
      <c r="O475" s="252"/>
      <c r="P475" s="137"/>
      <c r="Q475" s="1"/>
    </row>
    <row r="476" spans="1:17" customFormat="1" ht="11.25" customHeight="1" x14ac:dyDescent="0.2">
      <c r="A476" s="276"/>
      <c r="B476" s="282"/>
      <c r="C476" s="283"/>
      <c r="D476" s="251"/>
      <c r="E476" s="252"/>
      <c r="F476" s="252"/>
      <c r="G476" s="252"/>
      <c r="H476" s="252"/>
      <c r="I476" s="252"/>
      <c r="J476" s="252"/>
      <c r="K476" s="252"/>
      <c r="L476" s="252"/>
      <c r="M476" s="252"/>
      <c r="N476" s="252"/>
      <c r="O476" s="252"/>
      <c r="P476" s="137"/>
      <c r="Q476" s="1"/>
    </row>
    <row r="477" spans="1:17" customFormat="1" ht="11.25" customHeight="1" x14ac:dyDescent="0.2">
      <c r="A477" s="276"/>
      <c r="B477" s="282"/>
      <c r="C477" s="283"/>
      <c r="D477" s="251"/>
      <c r="E477" s="252"/>
      <c r="F477" s="252"/>
      <c r="G477" s="252"/>
      <c r="H477" s="252"/>
      <c r="I477" s="252"/>
      <c r="J477" s="252"/>
      <c r="K477" s="252"/>
      <c r="L477" s="252"/>
      <c r="M477" s="252"/>
      <c r="N477" s="252"/>
      <c r="O477" s="252"/>
      <c r="P477" s="137"/>
      <c r="Q477" s="1"/>
    </row>
    <row r="478" spans="1:17" customFormat="1" ht="11.25" customHeight="1" x14ac:dyDescent="0.2">
      <c r="A478" s="276"/>
      <c r="B478" s="282"/>
      <c r="C478" s="283"/>
      <c r="D478" s="251"/>
      <c r="E478" s="252"/>
      <c r="F478" s="252"/>
      <c r="G478" s="252"/>
      <c r="H478" s="252"/>
      <c r="I478" s="252"/>
      <c r="J478" s="252"/>
      <c r="K478" s="252"/>
      <c r="L478" s="252"/>
      <c r="M478" s="252"/>
      <c r="N478" s="252"/>
      <c r="O478" s="252"/>
      <c r="P478" s="137"/>
      <c r="Q478" s="1"/>
    </row>
    <row r="479" spans="1:17" customFormat="1" ht="11.25" customHeight="1" x14ac:dyDescent="0.2">
      <c r="A479" s="276"/>
      <c r="B479" s="282"/>
      <c r="C479" s="283"/>
      <c r="D479" s="251"/>
      <c r="E479" s="252"/>
      <c r="F479" s="252"/>
      <c r="G479" s="252"/>
      <c r="H479" s="252"/>
      <c r="I479" s="252"/>
      <c r="J479" s="252"/>
      <c r="K479" s="252"/>
      <c r="L479" s="252"/>
      <c r="M479" s="252"/>
      <c r="N479" s="252"/>
      <c r="O479" s="252"/>
      <c r="P479" s="137"/>
      <c r="Q479" s="1"/>
    </row>
    <row r="480" spans="1:17" customFormat="1" ht="11.25" customHeight="1" x14ac:dyDescent="0.2">
      <c r="A480" s="276"/>
      <c r="B480" s="282"/>
      <c r="C480" s="283"/>
      <c r="D480" s="251"/>
      <c r="E480" s="252"/>
      <c r="F480" s="252"/>
      <c r="G480" s="252"/>
      <c r="H480" s="252"/>
      <c r="I480" s="252"/>
      <c r="J480" s="252"/>
      <c r="K480" s="252"/>
      <c r="L480" s="252"/>
      <c r="M480" s="252"/>
      <c r="N480" s="252"/>
      <c r="O480" s="252"/>
      <c r="P480" s="137"/>
      <c r="Q480" s="1"/>
    </row>
    <row r="481" spans="1:17" customFormat="1" ht="11.25" customHeight="1" x14ac:dyDescent="0.2">
      <c r="A481" s="276"/>
      <c r="B481" s="282"/>
      <c r="C481" s="283"/>
      <c r="D481" s="251"/>
      <c r="E481" s="252"/>
      <c r="F481" s="252"/>
      <c r="G481" s="252"/>
      <c r="H481" s="252"/>
      <c r="I481" s="252"/>
      <c r="J481" s="252"/>
      <c r="K481" s="252"/>
      <c r="L481" s="252"/>
      <c r="M481" s="252"/>
      <c r="N481" s="252"/>
      <c r="O481" s="252"/>
      <c r="P481" s="137"/>
      <c r="Q481" s="1"/>
    </row>
    <row r="482" spans="1:17" customFormat="1" ht="11.25" customHeight="1" x14ac:dyDescent="0.2">
      <c r="A482" s="276"/>
      <c r="B482" s="282"/>
      <c r="C482" s="283"/>
      <c r="D482" s="251"/>
      <c r="E482" s="252"/>
      <c r="F482" s="252"/>
      <c r="G482" s="252"/>
      <c r="H482" s="252"/>
      <c r="I482" s="252"/>
      <c r="J482" s="252"/>
      <c r="K482" s="252"/>
      <c r="L482" s="252"/>
      <c r="M482" s="252"/>
      <c r="N482" s="252"/>
      <c r="O482" s="252"/>
      <c r="P482" s="137"/>
      <c r="Q482" s="1"/>
    </row>
    <row r="483" spans="1:17" customFormat="1" ht="11.25" customHeight="1" x14ac:dyDescent="0.2">
      <c r="A483" s="276"/>
      <c r="B483" s="282"/>
      <c r="C483" s="283"/>
      <c r="D483" s="251"/>
      <c r="E483" s="252"/>
      <c r="F483" s="252"/>
      <c r="G483" s="252"/>
      <c r="H483" s="252"/>
      <c r="I483" s="252"/>
      <c r="J483" s="252"/>
      <c r="K483" s="252"/>
      <c r="L483" s="252"/>
      <c r="M483" s="252"/>
      <c r="N483" s="252"/>
      <c r="O483" s="252"/>
      <c r="P483" s="137"/>
      <c r="Q483" s="1"/>
    </row>
    <row r="484" spans="1:17" customFormat="1" ht="11.25" customHeight="1" x14ac:dyDescent="0.2">
      <c r="A484" s="276"/>
      <c r="B484" s="282"/>
      <c r="C484" s="283"/>
      <c r="D484" s="251"/>
      <c r="E484" s="252"/>
      <c r="F484" s="252"/>
      <c r="G484" s="252"/>
      <c r="H484" s="252"/>
      <c r="I484" s="252"/>
      <c r="J484" s="252"/>
      <c r="K484" s="252"/>
      <c r="L484" s="252"/>
      <c r="M484" s="252"/>
      <c r="N484" s="252"/>
      <c r="O484" s="252"/>
      <c r="P484" s="137"/>
      <c r="Q484" s="1"/>
    </row>
    <row r="485" spans="1:17" customFormat="1" ht="11.25" customHeight="1" x14ac:dyDescent="0.2">
      <c r="A485" s="276"/>
      <c r="B485" s="282"/>
      <c r="C485" s="283"/>
      <c r="D485" s="251"/>
      <c r="E485" s="252"/>
      <c r="F485" s="252"/>
      <c r="G485" s="252"/>
      <c r="H485" s="252"/>
      <c r="I485" s="252"/>
      <c r="J485" s="252"/>
      <c r="K485" s="252"/>
      <c r="L485" s="252"/>
      <c r="M485" s="252"/>
      <c r="N485" s="252"/>
      <c r="O485" s="252"/>
      <c r="P485" s="137"/>
      <c r="Q485" s="1"/>
    </row>
    <row r="486" spans="1:17" customFormat="1" ht="11.25" customHeight="1" x14ac:dyDescent="0.2">
      <c r="A486" s="276"/>
      <c r="B486" s="282"/>
      <c r="C486" s="283"/>
      <c r="D486" s="251"/>
      <c r="E486" s="252"/>
      <c r="F486" s="252"/>
      <c r="G486" s="252"/>
      <c r="H486" s="252"/>
      <c r="I486" s="252"/>
      <c r="J486" s="252"/>
      <c r="K486" s="252"/>
      <c r="L486" s="252"/>
      <c r="M486" s="252"/>
      <c r="N486" s="252"/>
      <c r="O486" s="252"/>
      <c r="P486" s="137"/>
      <c r="Q486" s="1"/>
    </row>
    <row r="487" spans="1:17" customFormat="1" ht="11.25" customHeight="1" x14ac:dyDescent="0.2">
      <c r="A487" s="276"/>
      <c r="B487" s="282"/>
      <c r="C487" s="283"/>
      <c r="D487" s="251"/>
      <c r="E487" s="252"/>
      <c r="F487" s="252"/>
      <c r="G487" s="252"/>
      <c r="H487" s="252"/>
      <c r="I487" s="252"/>
      <c r="J487" s="252"/>
      <c r="K487" s="252"/>
      <c r="L487" s="252"/>
      <c r="M487" s="252"/>
      <c r="N487" s="252"/>
      <c r="O487" s="252"/>
      <c r="P487" s="137"/>
      <c r="Q487" s="1"/>
    </row>
    <row r="488" spans="1:17" customFormat="1" ht="11.25" customHeight="1" x14ac:dyDescent="0.2">
      <c r="A488" s="276"/>
      <c r="B488" s="282"/>
      <c r="C488" s="283"/>
      <c r="D488" s="251"/>
      <c r="E488" s="252"/>
      <c r="F488" s="252"/>
      <c r="G488" s="252"/>
      <c r="H488" s="252"/>
      <c r="I488" s="252"/>
      <c r="J488" s="252"/>
      <c r="K488" s="252"/>
      <c r="L488" s="252"/>
      <c r="M488" s="252"/>
      <c r="N488" s="252"/>
      <c r="O488" s="252"/>
      <c r="P488" s="137"/>
      <c r="Q488" s="1"/>
    </row>
    <row r="489" spans="1:17" customFormat="1" ht="11.25" customHeight="1" x14ac:dyDescent="0.2">
      <c r="A489" s="276"/>
      <c r="B489" s="282"/>
      <c r="C489" s="283"/>
      <c r="D489" s="251"/>
      <c r="E489" s="252"/>
      <c r="F489" s="252"/>
      <c r="G489" s="252"/>
      <c r="H489" s="252"/>
      <c r="I489" s="252"/>
      <c r="J489" s="252"/>
      <c r="K489" s="252"/>
      <c r="L489" s="252"/>
      <c r="M489" s="252"/>
      <c r="N489" s="252"/>
      <c r="O489" s="252"/>
      <c r="P489" s="137"/>
      <c r="Q489" s="1"/>
    </row>
    <row r="490" spans="1:17" customFormat="1" ht="11.25" customHeight="1" x14ac:dyDescent="0.2">
      <c r="A490" s="276"/>
      <c r="B490" s="282"/>
      <c r="C490" s="283"/>
      <c r="D490" s="251"/>
      <c r="E490" s="252"/>
      <c r="F490" s="252"/>
      <c r="G490" s="252"/>
      <c r="H490" s="252"/>
      <c r="I490" s="252"/>
      <c r="J490" s="252"/>
      <c r="K490" s="252"/>
      <c r="L490" s="252"/>
      <c r="M490" s="252"/>
      <c r="N490" s="252"/>
      <c r="O490" s="252"/>
      <c r="P490" s="137"/>
      <c r="Q490" s="1"/>
    </row>
    <row r="491" spans="1:17" customFormat="1" ht="11.25" customHeight="1" x14ac:dyDescent="0.2">
      <c r="A491" s="276"/>
      <c r="B491" s="282"/>
      <c r="C491" s="283"/>
      <c r="D491" s="251"/>
      <c r="E491" s="252"/>
      <c r="F491" s="252"/>
      <c r="G491" s="252"/>
      <c r="H491" s="252"/>
      <c r="I491" s="252"/>
      <c r="J491" s="252"/>
      <c r="K491" s="252"/>
      <c r="L491" s="252"/>
      <c r="M491" s="252"/>
      <c r="N491" s="252"/>
      <c r="O491" s="252"/>
      <c r="P491" s="137"/>
      <c r="Q491" s="1"/>
    </row>
    <row r="492" spans="1:17" customFormat="1" ht="11.25" customHeight="1" x14ac:dyDescent="0.2">
      <c r="A492" s="276"/>
      <c r="B492" s="282"/>
      <c r="C492" s="283"/>
      <c r="D492" s="251"/>
      <c r="E492" s="252"/>
      <c r="F492" s="252"/>
      <c r="G492" s="252"/>
      <c r="H492" s="252"/>
      <c r="I492" s="252"/>
      <c r="J492" s="252"/>
      <c r="K492" s="252"/>
      <c r="L492" s="252"/>
      <c r="M492" s="252"/>
      <c r="N492" s="252"/>
      <c r="O492" s="252"/>
      <c r="P492" s="137"/>
      <c r="Q492" s="1"/>
    </row>
    <row r="493" spans="1:17" customFormat="1" ht="11.25" customHeight="1" x14ac:dyDescent="0.2">
      <c r="A493" s="276"/>
      <c r="B493" s="282"/>
      <c r="C493" s="283"/>
      <c r="D493" s="251"/>
      <c r="E493" s="252"/>
      <c r="F493" s="252"/>
      <c r="G493" s="252"/>
      <c r="H493" s="252"/>
      <c r="I493" s="252"/>
      <c r="J493" s="252"/>
      <c r="K493" s="252"/>
      <c r="L493" s="252"/>
      <c r="M493" s="252"/>
      <c r="N493" s="252"/>
      <c r="O493" s="252"/>
      <c r="P493" s="137"/>
      <c r="Q493" s="1"/>
    </row>
    <row r="494" spans="1:17" customFormat="1" ht="11.25" customHeight="1" x14ac:dyDescent="0.2">
      <c r="A494" s="276"/>
      <c r="B494" s="282"/>
      <c r="C494" s="283"/>
      <c r="D494" s="251"/>
      <c r="E494" s="252"/>
      <c r="F494" s="252"/>
      <c r="G494" s="252"/>
      <c r="H494" s="252"/>
      <c r="I494" s="252"/>
      <c r="J494" s="252"/>
      <c r="K494" s="252"/>
      <c r="L494" s="252"/>
      <c r="M494" s="252"/>
      <c r="N494" s="252"/>
      <c r="O494" s="252"/>
      <c r="P494" s="137"/>
      <c r="Q494" s="1"/>
    </row>
    <row r="495" spans="1:17" customFormat="1" ht="11.25" customHeight="1" x14ac:dyDescent="0.2">
      <c r="A495" s="276"/>
      <c r="B495" s="282"/>
      <c r="C495" s="283"/>
      <c r="D495" s="251"/>
      <c r="E495" s="252"/>
      <c r="F495" s="252"/>
      <c r="G495" s="252"/>
      <c r="H495" s="252"/>
      <c r="I495" s="252"/>
      <c r="J495" s="252"/>
      <c r="K495" s="252"/>
      <c r="L495" s="252"/>
      <c r="M495" s="252"/>
      <c r="N495" s="252"/>
      <c r="O495" s="252"/>
      <c r="P495" s="137"/>
      <c r="Q495" s="1"/>
    </row>
    <row r="496" spans="1:17" customFormat="1" ht="11.25" customHeight="1" x14ac:dyDescent="0.2">
      <c r="A496" s="276"/>
      <c r="B496" s="282"/>
      <c r="C496" s="283"/>
      <c r="D496" s="251"/>
      <c r="E496" s="252"/>
      <c r="F496" s="252"/>
      <c r="G496" s="252"/>
      <c r="H496" s="252"/>
      <c r="I496" s="252"/>
      <c r="J496" s="252"/>
      <c r="K496" s="252"/>
      <c r="L496" s="252"/>
      <c r="M496" s="252"/>
      <c r="N496" s="252"/>
      <c r="O496" s="252"/>
      <c r="P496" s="137"/>
      <c r="Q496" s="1"/>
    </row>
    <row r="497" spans="1:17" customFormat="1" ht="11.25" customHeight="1" x14ac:dyDescent="0.2">
      <c r="A497" s="276"/>
      <c r="B497" s="282"/>
      <c r="C497" s="283"/>
      <c r="D497" s="251"/>
      <c r="E497" s="252"/>
      <c r="F497" s="252"/>
      <c r="G497" s="252"/>
      <c r="H497" s="252"/>
      <c r="I497" s="252"/>
      <c r="J497" s="252"/>
      <c r="K497" s="252"/>
      <c r="L497" s="252"/>
      <c r="M497" s="252"/>
      <c r="N497" s="252"/>
      <c r="O497" s="252"/>
      <c r="P497" s="137"/>
      <c r="Q497" s="1"/>
    </row>
    <row r="498" spans="1:17" customFormat="1" ht="11.25" customHeight="1" x14ac:dyDescent="0.2">
      <c r="A498" s="276"/>
      <c r="B498" s="282"/>
      <c r="C498" s="283"/>
      <c r="D498" s="251"/>
      <c r="E498" s="252"/>
      <c r="F498" s="252"/>
      <c r="G498" s="252"/>
      <c r="H498" s="252"/>
      <c r="I498" s="252"/>
      <c r="J498" s="252"/>
      <c r="K498" s="252"/>
      <c r="L498" s="252"/>
      <c r="M498" s="252"/>
      <c r="N498" s="252"/>
      <c r="O498" s="252"/>
      <c r="P498" s="137"/>
      <c r="Q498" s="1"/>
    </row>
    <row r="499" spans="1:17" customFormat="1" ht="11.25" customHeight="1" x14ac:dyDescent="0.2">
      <c r="A499" s="276"/>
      <c r="B499" s="282"/>
      <c r="C499" s="283"/>
      <c r="D499" s="251"/>
      <c r="E499" s="252"/>
      <c r="F499" s="252"/>
      <c r="G499" s="252"/>
      <c r="H499" s="252"/>
      <c r="I499" s="252"/>
      <c r="J499" s="252"/>
      <c r="K499" s="252"/>
      <c r="L499" s="252"/>
      <c r="M499" s="252"/>
      <c r="N499" s="252"/>
      <c r="O499" s="252"/>
      <c r="P499" s="137"/>
      <c r="Q499" s="1"/>
    </row>
    <row r="500" spans="1:17" customFormat="1" ht="11.25" customHeight="1" x14ac:dyDescent="0.2">
      <c r="A500" s="276"/>
      <c r="B500" s="282"/>
      <c r="C500" s="283"/>
      <c r="D500" s="251"/>
      <c r="E500" s="252"/>
      <c r="F500" s="252"/>
      <c r="G500" s="252"/>
      <c r="H500" s="252"/>
      <c r="I500" s="252"/>
      <c r="J500" s="252"/>
      <c r="K500" s="252"/>
      <c r="L500" s="252"/>
      <c r="M500" s="252"/>
      <c r="N500" s="252"/>
      <c r="O500" s="252"/>
      <c r="P500" s="137"/>
      <c r="Q500" s="1"/>
    </row>
    <row r="501" spans="1:17" customFormat="1" ht="11.25" customHeight="1" x14ac:dyDescent="0.2">
      <c r="A501" s="276"/>
      <c r="B501" s="282"/>
      <c r="C501" s="283"/>
      <c r="D501" s="251"/>
      <c r="E501" s="252"/>
      <c r="F501" s="252"/>
      <c r="G501" s="252"/>
      <c r="H501" s="252"/>
      <c r="I501" s="252"/>
      <c r="J501" s="252"/>
      <c r="K501" s="252"/>
      <c r="L501" s="252"/>
      <c r="M501" s="252"/>
      <c r="N501" s="252"/>
      <c r="O501" s="252"/>
      <c r="P501" s="137"/>
      <c r="Q501" s="1"/>
    </row>
    <row r="502" spans="1:17" customFormat="1" ht="11.25" customHeight="1" x14ac:dyDescent="0.2">
      <c r="A502" s="276"/>
      <c r="B502" s="282"/>
      <c r="C502" s="283"/>
      <c r="D502" s="251"/>
      <c r="E502" s="252"/>
      <c r="F502" s="252"/>
      <c r="G502" s="252"/>
      <c r="H502" s="252"/>
      <c r="I502" s="252"/>
      <c r="J502" s="252"/>
      <c r="K502" s="252"/>
      <c r="L502" s="252"/>
      <c r="M502" s="252"/>
      <c r="N502" s="252"/>
      <c r="O502" s="252"/>
      <c r="P502" s="137"/>
      <c r="Q502" s="1"/>
    </row>
    <row r="503" spans="1:17" customFormat="1" ht="11.25" customHeight="1" x14ac:dyDescent="0.2">
      <c r="A503" s="276"/>
      <c r="B503" s="282"/>
      <c r="C503" s="283"/>
      <c r="D503" s="251"/>
      <c r="E503" s="252"/>
      <c r="F503" s="252"/>
      <c r="G503" s="252"/>
      <c r="H503" s="252"/>
      <c r="I503" s="252"/>
      <c r="J503" s="252"/>
      <c r="K503" s="252"/>
      <c r="L503" s="252"/>
      <c r="M503" s="252"/>
      <c r="N503" s="252"/>
      <c r="O503" s="252"/>
      <c r="P503" s="137"/>
      <c r="Q503" s="1"/>
    </row>
    <row r="504" spans="1:17" customFormat="1" ht="11.25" customHeight="1" x14ac:dyDescent="0.2">
      <c r="A504" s="276"/>
      <c r="B504" s="282"/>
      <c r="C504" s="283"/>
      <c r="D504" s="251"/>
      <c r="E504" s="252"/>
      <c r="F504" s="252"/>
      <c r="G504" s="252"/>
      <c r="H504" s="252"/>
      <c r="I504" s="252"/>
      <c r="J504" s="252"/>
      <c r="K504" s="252"/>
      <c r="L504" s="252"/>
      <c r="M504" s="252"/>
      <c r="N504" s="252"/>
      <c r="O504" s="252"/>
      <c r="P504" s="137"/>
      <c r="Q504" s="1"/>
    </row>
    <row r="505" spans="1:17" customFormat="1" ht="11.25" customHeight="1" x14ac:dyDescent="0.2">
      <c r="A505" s="276"/>
      <c r="B505" s="282"/>
      <c r="C505" s="283"/>
      <c r="D505" s="251"/>
      <c r="E505" s="252"/>
      <c r="F505" s="252"/>
      <c r="G505" s="252"/>
      <c r="H505" s="252"/>
      <c r="I505" s="252"/>
      <c r="J505" s="252"/>
      <c r="K505" s="252"/>
      <c r="L505" s="252"/>
      <c r="M505" s="252"/>
      <c r="N505" s="252"/>
      <c r="O505" s="252"/>
      <c r="P505" s="137"/>
      <c r="Q505" s="1"/>
    </row>
    <row r="506" spans="1:17" customFormat="1" ht="11.25" customHeight="1" x14ac:dyDescent="0.2">
      <c r="A506" s="276"/>
      <c r="B506" s="282"/>
      <c r="C506" s="283"/>
      <c r="D506" s="251"/>
      <c r="E506" s="252"/>
      <c r="F506" s="252"/>
      <c r="G506" s="252"/>
      <c r="H506" s="252"/>
      <c r="I506" s="252"/>
      <c r="J506" s="252"/>
      <c r="K506" s="252"/>
      <c r="L506" s="252"/>
      <c r="M506" s="252"/>
      <c r="N506" s="252"/>
      <c r="O506" s="252"/>
      <c r="P506" s="137"/>
      <c r="Q506" s="1"/>
    </row>
    <row r="507" spans="1:17" customFormat="1" ht="11.25" customHeight="1" x14ac:dyDescent="0.2">
      <c r="A507" s="276"/>
      <c r="B507" s="282"/>
      <c r="C507" s="283"/>
      <c r="D507" s="251"/>
      <c r="E507" s="252"/>
      <c r="F507" s="252"/>
      <c r="G507" s="252"/>
      <c r="H507" s="252"/>
      <c r="I507" s="252"/>
      <c r="J507" s="252"/>
      <c r="K507" s="252"/>
      <c r="L507" s="252"/>
      <c r="M507" s="252"/>
      <c r="N507" s="252"/>
      <c r="O507" s="252"/>
      <c r="P507" s="137"/>
      <c r="Q507" s="1"/>
    </row>
    <row r="508" spans="1:17" customFormat="1" ht="11.25" customHeight="1" x14ac:dyDescent="0.2">
      <c r="A508" s="276"/>
      <c r="B508" s="282"/>
      <c r="C508" s="283"/>
      <c r="D508" s="251"/>
      <c r="E508" s="252"/>
      <c r="F508" s="252"/>
      <c r="G508" s="252"/>
      <c r="H508" s="252"/>
      <c r="I508" s="252"/>
      <c r="J508" s="252"/>
      <c r="K508" s="252"/>
      <c r="L508" s="252"/>
      <c r="M508" s="252"/>
      <c r="N508" s="252"/>
      <c r="O508" s="252"/>
      <c r="P508" s="137"/>
      <c r="Q508" s="1"/>
    </row>
    <row r="509" spans="1:17" customFormat="1" ht="11.25" customHeight="1" x14ac:dyDescent="0.2">
      <c r="A509" s="276"/>
      <c r="B509" s="282"/>
      <c r="C509" s="283"/>
      <c r="D509" s="251"/>
      <c r="E509" s="252"/>
      <c r="F509" s="252"/>
      <c r="G509" s="252"/>
      <c r="H509" s="252"/>
      <c r="I509" s="252"/>
      <c r="J509" s="252"/>
      <c r="K509" s="252"/>
      <c r="L509" s="252"/>
      <c r="M509" s="252"/>
      <c r="N509" s="252"/>
      <c r="O509" s="252"/>
      <c r="P509" s="137"/>
      <c r="Q509" s="1"/>
    </row>
    <row r="510" spans="1:17" customFormat="1" ht="11.25" customHeight="1" x14ac:dyDescent="0.2">
      <c r="A510" s="276"/>
      <c r="B510" s="282"/>
      <c r="C510" s="283"/>
      <c r="D510" s="251"/>
      <c r="E510" s="252"/>
      <c r="F510" s="252"/>
      <c r="G510" s="252"/>
      <c r="H510" s="252"/>
      <c r="I510" s="252"/>
      <c r="J510" s="252"/>
      <c r="K510" s="252"/>
      <c r="L510" s="252"/>
      <c r="M510" s="252"/>
      <c r="N510" s="252"/>
      <c r="O510" s="252"/>
      <c r="P510" s="137"/>
      <c r="Q510" s="1"/>
    </row>
    <row r="511" spans="1:17" customFormat="1" ht="11.25" customHeight="1" x14ac:dyDescent="0.2">
      <c r="A511" s="276"/>
      <c r="B511" s="282"/>
      <c r="C511" s="283"/>
      <c r="D511" s="251"/>
      <c r="E511" s="252"/>
      <c r="F511" s="252"/>
      <c r="G511" s="252"/>
      <c r="H511" s="252"/>
      <c r="I511" s="252"/>
      <c r="J511" s="252"/>
      <c r="K511" s="252"/>
      <c r="L511" s="252"/>
      <c r="M511" s="252"/>
      <c r="N511" s="252"/>
      <c r="O511" s="252"/>
      <c r="P511" s="137"/>
      <c r="Q511" s="1"/>
    </row>
    <row r="512" spans="1:17" customFormat="1" ht="11.25" customHeight="1" x14ac:dyDescent="0.2">
      <c r="A512" s="276"/>
      <c r="B512" s="282"/>
      <c r="C512" s="283"/>
      <c r="D512" s="251"/>
      <c r="E512" s="252"/>
      <c r="F512" s="252"/>
      <c r="G512" s="252"/>
      <c r="H512" s="252"/>
      <c r="I512" s="252"/>
      <c r="J512" s="252"/>
      <c r="K512" s="252"/>
      <c r="L512" s="252"/>
      <c r="M512" s="252"/>
      <c r="N512" s="252"/>
      <c r="O512" s="252"/>
      <c r="P512" s="137"/>
      <c r="Q512" s="1"/>
    </row>
    <row r="513" spans="1:17" customFormat="1" ht="11.25" customHeight="1" x14ac:dyDescent="0.2">
      <c r="A513" s="276"/>
      <c r="B513" s="282"/>
      <c r="C513" s="283"/>
      <c r="D513" s="251"/>
      <c r="E513" s="252"/>
      <c r="F513" s="252"/>
      <c r="G513" s="252"/>
      <c r="H513" s="252"/>
      <c r="I513" s="252"/>
      <c r="J513" s="252"/>
      <c r="K513" s="252"/>
      <c r="L513" s="252"/>
      <c r="M513" s="252"/>
      <c r="N513" s="252"/>
      <c r="O513" s="252"/>
      <c r="P513" s="137"/>
      <c r="Q513" s="1"/>
    </row>
    <row r="514" spans="1:17" customFormat="1" ht="11.25" customHeight="1" x14ac:dyDescent="0.2">
      <c r="A514" s="276"/>
      <c r="B514" s="282"/>
      <c r="C514" s="283"/>
      <c r="D514" s="251"/>
      <c r="E514" s="252"/>
      <c r="F514" s="252"/>
      <c r="G514" s="252"/>
      <c r="H514" s="252"/>
      <c r="I514" s="252"/>
      <c r="J514" s="252"/>
      <c r="K514" s="252"/>
      <c r="L514" s="252"/>
      <c r="M514" s="252"/>
      <c r="N514" s="252"/>
      <c r="O514" s="252"/>
      <c r="P514" s="137"/>
      <c r="Q514" s="1"/>
    </row>
    <row r="515" spans="1:17" customFormat="1" ht="11.25" customHeight="1" x14ac:dyDescent="0.2">
      <c r="A515" s="276"/>
      <c r="B515" s="282"/>
      <c r="C515" s="283"/>
      <c r="D515" s="251"/>
      <c r="E515" s="252"/>
      <c r="F515" s="252"/>
      <c r="G515" s="252"/>
      <c r="H515" s="252"/>
      <c r="I515" s="252"/>
      <c r="J515" s="252"/>
      <c r="K515" s="252"/>
      <c r="L515" s="252"/>
      <c r="M515" s="252"/>
      <c r="N515" s="252"/>
      <c r="O515" s="252"/>
      <c r="P515" s="137"/>
      <c r="Q515" s="1"/>
    </row>
    <row r="516" spans="1:17" customFormat="1" ht="11.25" customHeight="1" x14ac:dyDescent="0.2">
      <c r="A516" s="276"/>
      <c r="B516" s="282"/>
      <c r="C516" s="283"/>
      <c r="D516" s="251"/>
      <c r="E516" s="252"/>
      <c r="F516" s="252"/>
      <c r="G516" s="252"/>
      <c r="H516" s="252"/>
      <c r="I516" s="252"/>
      <c r="J516" s="252"/>
      <c r="K516" s="252"/>
      <c r="L516" s="252"/>
      <c r="M516" s="252"/>
      <c r="N516" s="252"/>
      <c r="O516" s="252"/>
      <c r="P516" s="137"/>
      <c r="Q516" s="1"/>
    </row>
    <row r="517" spans="1:17" customFormat="1" ht="11.25" customHeight="1" x14ac:dyDescent="0.2">
      <c r="A517" s="276"/>
      <c r="B517" s="282"/>
      <c r="C517" s="283"/>
      <c r="D517" s="251"/>
      <c r="E517" s="252"/>
      <c r="F517" s="252"/>
      <c r="G517" s="252"/>
      <c r="H517" s="252"/>
      <c r="I517" s="252"/>
      <c r="J517" s="252"/>
      <c r="K517" s="252"/>
      <c r="L517" s="252"/>
      <c r="M517" s="252"/>
      <c r="N517" s="252"/>
      <c r="O517" s="252"/>
      <c r="P517" s="137"/>
      <c r="Q517" s="1"/>
    </row>
    <row r="518" spans="1:17" customFormat="1" ht="11.25" customHeight="1" x14ac:dyDescent="0.2">
      <c r="A518" s="276"/>
      <c r="B518" s="282"/>
      <c r="C518" s="283"/>
      <c r="D518" s="251"/>
      <c r="E518" s="252"/>
      <c r="F518" s="252"/>
      <c r="G518" s="252"/>
      <c r="H518" s="252"/>
      <c r="I518" s="252"/>
      <c r="J518" s="252"/>
      <c r="K518" s="252"/>
      <c r="L518" s="252"/>
      <c r="M518" s="252"/>
      <c r="N518" s="252"/>
      <c r="O518" s="252"/>
      <c r="P518" s="137"/>
      <c r="Q518" s="1"/>
    </row>
    <row r="519" spans="1:17" customFormat="1" ht="11.25" customHeight="1" x14ac:dyDescent="0.2">
      <c r="A519" s="276"/>
      <c r="B519" s="282"/>
      <c r="C519" s="283"/>
      <c r="D519" s="251"/>
      <c r="E519" s="252"/>
      <c r="F519" s="252"/>
      <c r="G519" s="252"/>
      <c r="H519" s="252"/>
      <c r="I519" s="252"/>
      <c r="J519" s="252"/>
      <c r="K519" s="252"/>
      <c r="L519" s="252"/>
      <c r="M519" s="252"/>
      <c r="N519" s="252"/>
      <c r="O519" s="252"/>
      <c r="P519" s="137"/>
      <c r="Q519" s="1"/>
    </row>
    <row r="520" spans="1:17" customFormat="1" ht="11.25" customHeight="1" x14ac:dyDescent="0.2">
      <c r="A520" s="276"/>
      <c r="B520" s="282"/>
      <c r="C520" s="283"/>
      <c r="D520" s="251"/>
      <c r="E520" s="252"/>
      <c r="F520" s="252"/>
      <c r="G520" s="252"/>
      <c r="H520" s="252"/>
      <c r="I520" s="252"/>
      <c r="J520" s="252"/>
      <c r="K520" s="252"/>
      <c r="L520" s="252"/>
      <c r="M520" s="252"/>
      <c r="N520" s="252"/>
      <c r="O520" s="252"/>
      <c r="P520" s="137"/>
      <c r="Q520" s="1"/>
    </row>
    <row r="521" spans="1:17" customFormat="1" ht="11.25" customHeight="1" x14ac:dyDescent="0.2">
      <c r="A521" s="276"/>
      <c r="B521" s="282"/>
      <c r="C521" s="283"/>
      <c r="D521" s="251"/>
      <c r="E521" s="252"/>
      <c r="F521" s="252"/>
      <c r="G521" s="252"/>
      <c r="H521" s="252"/>
      <c r="I521" s="252"/>
      <c r="J521" s="252"/>
      <c r="K521" s="252"/>
      <c r="L521" s="252"/>
      <c r="M521" s="252"/>
      <c r="N521" s="252"/>
      <c r="O521" s="252"/>
      <c r="P521" s="137"/>
      <c r="Q521" s="1"/>
    </row>
    <row r="522" spans="1:17" customFormat="1" ht="11.25" customHeight="1" x14ac:dyDescent="0.2">
      <c r="A522" s="276"/>
      <c r="B522" s="282"/>
      <c r="C522" s="283"/>
      <c r="D522" s="251"/>
      <c r="E522" s="252"/>
      <c r="F522" s="252"/>
      <c r="G522" s="252"/>
      <c r="H522" s="252"/>
      <c r="I522" s="252"/>
      <c r="J522" s="252"/>
      <c r="K522" s="252"/>
      <c r="L522" s="252"/>
      <c r="M522" s="252"/>
      <c r="N522" s="252"/>
      <c r="O522" s="252"/>
      <c r="P522" s="137"/>
      <c r="Q522" s="1"/>
    </row>
    <row r="523" spans="1:17" customFormat="1" ht="11.25" customHeight="1" x14ac:dyDescent="0.2">
      <c r="A523" s="276"/>
      <c r="B523" s="282"/>
      <c r="C523" s="283"/>
      <c r="D523" s="251"/>
      <c r="E523" s="252"/>
      <c r="F523" s="252"/>
      <c r="G523" s="252"/>
      <c r="H523" s="252"/>
      <c r="I523" s="252"/>
      <c r="J523" s="252"/>
      <c r="K523" s="252"/>
      <c r="L523" s="252"/>
      <c r="M523" s="252"/>
      <c r="N523" s="252"/>
      <c r="O523" s="252"/>
      <c r="P523" s="137"/>
      <c r="Q523" s="1"/>
    </row>
    <row r="524" spans="1:17" customFormat="1" ht="11.25" customHeight="1" x14ac:dyDescent="0.2">
      <c r="A524" s="276"/>
      <c r="B524" s="282"/>
      <c r="C524" s="283"/>
      <c r="D524" s="251"/>
      <c r="E524" s="252"/>
      <c r="F524" s="252"/>
      <c r="G524" s="252"/>
      <c r="H524" s="252"/>
      <c r="I524" s="252"/>
      <c r="J524" s="252"/>
      <c r="K524" s="252"/>
      <c r="L524" s="252"/>
      <c r="M524" s="252"/>
      <c r="N524" s="252"/>
      <c r="O524" s="252"/>
      <c r="P524" s="137"/>
      <c r="Q524" s="1"/>
    </row>
    <row r="525" spans="1:17" customFormat="1" ht="11.25" customHeight="1" x14ac:dyDescent="0.2">
      <c r="A525" s="276"/>
      <c r="B525" s="282"/>
      <c r="C525" s="283"/>
      <c r="D525" s="251"/>
      <c r="E525" s="252"/>
      <c r="F525" s="252"/>
      <c r="G525" s="252"/>
      <c r="H525" s="252"/>
      <c r="I525" s="252"/>
      <c r="J525" s="252"/>
      <c r="K525" s="252"/>
      <c r="L525" s="252"/>
      <c r="M525" s="252"/>
      <c r="N525" s="252"/>
      <c r="O525" s="252"/>
      <c r="P525" s="137"/>
      <c r="Q525" s="1"/>
    </row>
    <row r="526" spans="1:17" customFormat="1" ht="11.25" customHeight="1" x14ac:dyDescent="0.2">
      <c r="A526" s="276"/>
      <c r="B526" s="282"/>
      <c r="C526" s="283"/>
      <c r="D526" s="251"/>
      <c r="E526" s="252"/>
      <c r="F526" s="252"/>
      <c r="G526" s="252"/>
      <c r="H526" s="252"/>
      <c r="I526" s="252"/>
      <c r="J526" s="252"/>
      <c r="K526" s="252"/>
      <c r="L526" s="252"/>
      <c r="M526" s="252"/>
      <c r="N526" s="252"/>
      <c r="O526" s="252"/>
      <c r="P526" s="137"/>
      <c r="Q526" s="1"/>
    </row>
    <row r="527" spans="1:17" customFormat="1" ht="11.25" customHeight="1" x14ac:dyDescent="0.2">
      <c r="A527" s="276"/>
      <c r="B527" s="282"/>
      <c r="C527" s="283"/>
      <c r="D527" s="251"/>
      <c r="E527" s="252"/>
      <c r="F527" s="252"/>
      <c r="G527" s="252"/>
      <c r="H527" s="252"/>
      <c r="I527" s="252"/>
      <c r="J527" s="252"/>
      <c r="K527" s="252"/>
      <c r="L527" s="252"/>
      <c r="M527" s="252"/>
      <c r="N527" s="252"/>
      <c r="O527" s="252"/>
      <c r="P527" s="137"/>
      <c r="Q527" s="1"/>
    </row>
    <row r="528" spans="1:17" customFormat="1" ht="11.25" customHeight="1" x14ac:dyDescent="0.2">
      <c r="A528" s="276"/>
      <c r="B528" s="282"/>
      <c r="C528" s="283"/>
      <c r="D528" s="251"/>
      <c r="E528" s="252"/>
      <c r="F528" s="252"/>
      <c r="G528" s="252"/>
      <c r="H528" s="252"/>
      <c r="I528" s="252"/>
      <c r="J528" s="252"/>
      <c r="K528" s="252"/>
      <c r="L528" s="252"/>
      <c r="M528" s="252"/>
      <c r="N528" s="252"/>
      <c r="O528" s="252"/>
      <c r="P528" s="137"/>
      <c r="Q528" s="1"/>
    </row>
    <row r="529" spans="1:17" customFormat="1" ht="11.25" customHeight="1" x14ac:dyDescent="0.2">
      <c r="A529" s="276"/>
      <c r="B529" s="282"/>
      <c r="C529" s="283"/>
      <c r="D529" s="251"/>
      <c r="E529" s="252"/>
      <c r="F529" s="252"/>
      <c r="G529" s="252"/>
      <c r="H529" s="252"/>
      <c r="I529" s="252"/>
      <c r="J529" s="252"/>
      <c r="K529" s="252"/>
      <c r="L529" s="252"/>
      <c r="M529" s="252"/>
      <c r="N529" s="252"/>
      <c r="O529" s="252"/>
      <c r="P529" s="137"/>
      <c r="Q529" s="1"/>
    </row>
    <row r="530" spans="1:17" customFormat="1" ht="11.25" customHeight="1" x14ac:dyDescent="0.2">
      <c r="A530" s="276"/>
      <c r="B530" s="282"/>
      <c r="C530" s="283"/>
      <c r="D530" s="251"/>
      <c r="E530" s="252"/>
      <c r="F530" s="252"/>
      <c r="G530" s="252"/>
      <c r="H530" s="252"/>
      <c r="I530" s="252"/>
      <c r="J530" s="252"/>
      <c r="K530" s="252"/>
      <c r="L530" s="252"/>
      <c r="M530" s="252"/>
      <c r="N530" s="252"/>
      <c r="O530" s="252"/>
      <c r="P530" s="137"/>
      <c r="Q530" s="1"/>
    </row>
    <row r="531" spans="1:17" customFormat="1" ht="11.25" customHeight="1" x14ac:dyDescent="0.2">
      <c r="A531" s="276"/>
      <c r="B531" s="282"/>
      <c r="C531" s="283"/>
      <c r="D531" s="251"/>
      <c r="E531" s="252"/>
      <c r="F531" s="252"/>
      <c r="G531" s="252"/>
      <c r="H531" s="252"/>
      <c r="I531" s="252"/>
      <c r="J531" s="252"/>
      <c r="K531" s="252"/>
      <c r="L531" s="252"/>
      <c r="M531" s="252"/>
      <c r="N531" s="252"/>
      <c r="O531" s="252"/>
      <c r="P531" s="137"/>
      <c r="Q531" s="1"/>
    </row>
    <row r="532" spans="1:17" customFormat="1" ht="11.25" customHeight="1" x14ac:dyDescent="0.2">
      <c r="A532" s="276"/>
      <c r="B532" s="282"/>
      <c r="C532" s="283"/>
      <c r="D532" s="251"/>
      <c r="E532" s="252"/>
      <c r="F532" s="252"/>
      <c r="G532" s="252"/>
      <c r="H532" s="252"/>
      <c r="I532" s="252"/>
      <c r="J532" s="252"/>
      <c r="K532" s="252"/>
      <c r="L532" s="252"/>
      <c r="M532" s="252"/>
      <c r="N532" s="252"/>
      <c r="O532" s="252"/>
      <c r="P532" s="137"/>
      <c r="Q532" s="1"/>
    </row>
    <row r="533" spans="1:17" customFormat="1" ht="11.25" customHeight="1" x14ac:dyDescent="0.2">
      <c r="A533" s="276"/>
      <c r="B533" s="282"/>
      <c r="C533" s="283"/>
      <c r="D533" s="251"/>
      <c r="E533" s="252"/>
      <c r="F533" s="252"/>
      <c r="G533" s="252"/>
      <c r="H533" s="252"/>
      <c r="I533" s="252"/>
      <c r="J533" s="252"/>
      <c r="K533" s="252"/>
      <c r="L533" s="252"/>
      <c r="M533" s="252"/>
      <c r="N533" s="252"/>
      <c r="O533" s="252"/>
      <c r="P533" s="137"/>
      <c r="Q533" s="1"/>
    </row>
    <row r="534" spans="1:17" customFormat="1" ht="11.25" customHeight="1" x14ac:dyDescent="0.2">
      <c r="A534" s="276"/>
      <c r="B534" s="282"/>
      <c r="C534" s="283"/>
      <c r="D534" s="251"/>
      <c r="E534" s="252"/>
      <c r="F534" s="252"/>
      <c r="G534" s="252"/>
      <c r="H534" s="252"/>
      <c r="I534" s="252"/>
      <c r="J534" s="252"/>
      <c r="K534" s="252"/>
      <c r="L534" s="252"/>
      <c r="M534" s="252"/>
      <c r="N534" s="252"/>
      <c r="O534" s="252"/>
      <c r="P534" s="137"/>
      <c r="Q534" s="1"/>
    </row>
    <row r="535" spans="1:17" customFormat="1" ht="11.25" customHeight="1" x14ac:dyDescent="0.2">
      <c r="A535" s="276"/>
      <c r="B535" s="282"/>
      <c r="C535" s="283"/>
      <c r="D535" s="251"/>
      <c r="E535" s="252"/>
      <c r="F535" s="252"/>
      <c r="G535" s="252"/>
      <c r="H535" s="252"/>
      <c r="I535" s="252"/>
      <c r="J535" s="252"/>
      <c r="K535" s="252"/>
      <c r="L535" s="252"/>
      <c r="M535" s="252"/>
      <c r="N535" s="252"/>
      <c r="O535" s="252"/>
      <c r="P535" s="137"/>
      <c r="Q535" s="1"/>
    </row>
    <row r="536" spans="1:17" customFormat="1" ht="11.25" customHeight="1" x14ac:dyDescent="0.2">
      <c r="A536" s="276"/>
      <c r="B536" s="282"/>
      <c r="C536" s="283"/>
      <c r="D536" s="251"/>
      <c r="E536" s="252"/>
      <c r="F536" s="252"/>
      <c r="G536" s="252"/>
      <c r="H536" s="252"/>
      <c r="I536" s="252"/>
      <c r="J536" s="252"/>
      <c r="K536" s="252"/>
      <c r="L536" s="252"/>
      <c r="M536" s="252"/>
      <c r="N536" s="252"/>
      <c r="O536" s="252"/>
      <c r="P536" s="137"/>
      <c r="Q536" s="1"/>
    </row>
    <row r="537" spans="1:17" customFormat="1" ht="11.25" customHeight="1" x14ac:dyDescent="0.2">
      <c r="A537" s="276"/>
      <c r="B537" s="282"/>
      <c r="C537" s="283"/>
      <c r="D537" s="251"/>
      <c r="E537" s="252"/>
      <c r="F537" s="252"/>
      <c r="G537" s="252"/>
      <c r="H537" s="252"/>
      <c r="I537" s="252"/>
      <c r="J537" s="252"/>
      <c r="K537" s="252"/>
      <c r="L537" s="252"/>
      <c r="M537" s="252"/>
      <c r="N537" s="252"/>
      <c r="O537" s="252"/>
      <c r="P537" s="137"/>
      <c r="Q537" s="1"/>
    </row>
    <row r="538" spans="1:17" customFormat="1" ht="11.25" customHeight="1" x14ac:dyDescent="0.2">
      <c r="A538" s="276"/>
      <c r="B538" s="282"/>
      <c r="C538" s="283"/>
      <c r="D538" s="251"/>
      <c r="E538" s="252"/>
      <c r="F538" s="252"/>
      <c r="G538" s="252"/>
      <c r="H538" s="252"/>
      <c r="I538" s="252"/>
      <c r="J538" s="252"/>
      <c r="K538" s="252"/>
      <c r="L538" s="252"/>
      <c r="M538" s="252"/>
      <c r="N538" s="252"/>
      <c r="O538" s="252"/>
      <c r="P538" s="137"/>
      <c r="Q538" s="1"/>
    </row>
    <row r="539" spans="1:17" customFormat="1" ht="11.25" customHeight="1" x14ac:dyDescent="0.2">
      <c r="A539" s="276"/>
      <c r="B539" s="282"/>
      <c r="C539" s="283"/>
      <c r="D539" s="251"/>
      <c r="E539" s="252"/>
      <c r="F539" s="252"/>
      <c r="G539" s="252"/>
      <c r="H539" s="252"/>
      <c r="I539" s="252"/>
      <c r="J539" s="252"/>
      <c r="K539" s="252"/>
      <c r="L539" s="252"/>
      <c r="M539" s="252"/>
      <c r="N539" s="252"/>
      <c r="O539" s="252"/>
      <c r="P539" s="137"/>
      <c r="Q539" s="1"/>
    </row>
    <row r="540" spans="1:17" customFormat="1" ht="11.25" customHeight="1" x14ac:dyDescent="0.2">
      <c r="A540" s="276"/>
      <c r="B540" s="282"/>
      <c r="C540" s="283"/>
      <c r="D540" s="251"/>
      <c r="E540" s="252"/>
      <c r="F540" s="252"/>
      <c r="G540" s="252"/>
      <c r="H540" s="252"/>
      <c r="I540" s="252"/>
      <c r="J540" s="252"/>
      <c r="K540" s="252"/>
      <c r="L540" s="252"/>
      <c r="M540" s="252"/>
      <c r="N540" s="252"/>
      <c r="O540" s="252"/>
      <c r="P540" s="137"/>
      <c r="Q540" s="1"/>
    </row>
    <row r="541" spans="1:17" customFormat="1" ht="11.25" customHeight="1" x14ac:dyDescent="0.2">
      <c r="A541" s="276"/>
      <c r="B541" s="282"/>
      <c r="C541" s="283"/>
      <c r="D541" s="251"/>
      <c r="E541" s="252"/>
      <c r="F541" s="252"/>
      <c r="G541" s="252"/>
      <c r="H541" s="252"/>
      <c r="I541" s="252"/>
      <c r="J541" s="252"/>
      <c r="K541" s="252"/>
      <c r="L541" s="252"/>
      <c r="M541" s="252"/>
      <c r="N541" s="252"/>
      <c r="O541" s="252"/>
      <c r="P541" s="137"/>
      <c r="Q541" s="1"/>
    </row>
    <row r="542" spans="1:17" customFormat="1" ht="11.25" customHeight="1" x14ac:dyDescent="0.2">
      <c r="A542" s="276"/>
      <c r="B542" s="282"/>
      <c r="C542" s="283"/>
      <c r="D542" s="251"/>
      <c r="E542" s="252"/>
      <c r="F542" s="252"/>
      <c r="G542" s="252"/>
      <c r="H542" s="252"/>
      <c r="I542" s="252"/>
      <c r="J542" s="252"/>
      <c r="K542" s="252"/>
      <c r="L542" s="252"/>
      <c r="M542" s="252"/>
      <c r="N542" s="252"/>
      <c r="O542" s="252"/>
      <c r="P542" s="137"/>
      <c r="Q542" s="1"/>
    </row>
    <row r="543" spans="1:17" customFormat="1" ht="11.25" customHeight="1" x14ac:dyDescent="0.2">
      <c r="A543" s="276"/>
      <c r="B543" s="282"/>
      <c r="C543" s="283"/>
      <c r="D543" s="251"/>
      <c r="E543" s="252"/>
      <c r="F543" s="252"/>
      <c r="G543" s="252"/>
      <c r="H543" s="252"/>
      <c r="I543" s="252"/>
      <c r="J543" s="252"/>
      <c r="K543" s="252"/>
      <c r="L543" s="252"/>
      <c r="M543" s="252"/>
      <c r="N543" s="252"/>
      <c r="O543" s="252"/>
      <c r="P543" s="137"/>
      <c r="Q543" s="1"/>
    </row>
    <row r="544" spans="1:17" customFormat="1" ht="11.25" customHeight="1" x14ac:dyDescent="0.2">
      <c r="A544" s="276"/>
      <c r="B544" s="282"/>
      <c r="C544" s="283"/>
      <c r="D544" s="251"/>
      <c r="E544" s="252"/>
      <c r="F544" s="252"/>
      <c r="G544" s="252"/>
      <c r="H544" s="252"/>
      <c r="I544" s="252"/>
      <c r="J544" s="252"/>
      <c r="K544" s="252"/>
      <c r="L544" s="252"/>
      <c r="M544" s="252"/>
      <c r="N544" s="252"/>
      <c r="O544" s="252"/>
      <c r="P544" s="137"/>
      <c r="Q544" s="1"/>
    </row>
    <row r="545" spans="1:17" customFormat="1" ht="11.25" customHeight="1" x14ac:dyDescent="0.2">
      <c r="A545" s="276"/>
      <c r="B545" s="282"/>
      <c r="C545" s="283"/>
      <c r="D545" s="251"/>
      <c r="E545" s="252"/>
      <c r="F545" s="252"/>
      <c r="G545" s="252"/>
      <c r="H545" s="252"/>
      <c r="I545" s="252"/>
      <c r="J545" s="252"/>
      <c r="K545" s="252"/>
      <c r="L545" s="252"/>
      <c r="M545" s="252"/>
      <c r="N545" s="252"/>
      <c r="O545" s="252"/>
      <c r="P545" s="137"/>
      <c r="Q545" s="1"/>
    </row>
    <row r="546" spans="1:17" customFormat="1" ht="11.25" customHeight="1" x14ac:dyDescent="0.2">
      <c r="A546" s="276"/>
      <c r="B546" s="282"/>
      <c r="C546" s="283"/>
      <c r="D546" s="251"/>
      <c r="E546" s="252"/>
      <c r="F546" s="252"/>
      <c r="G546" s="252"/>
      <c r="H546" s="252"/>
      <c r="I546" s="252"/>
      <c r="J546" s="252"/>
      <c r="K546" s="252"/>
      <c r="L546" s="252"/>
      <c r="M546" s="252"/>
      <c r="N546" s="252"/>
      <c r="O546" s="252"/>
      <c r="P546" s="137"/>
      <c r="Q546" s="1"/>
    </row>
    <row r="547" spans="1:17" customFormat="1" ht="11.25" customHeight="1" x14ac:dyDescent="0.2">
      <c r="A547" s="276"/>
      <c r="B547" s="282"/>
      <c r="C547" s="283"/>
      <c r="D547" s="251"/>
      <c r="E547" s="252"/>
      <c r="F547" s="252"/>
      <c r="G547" s="252"/>
      <c r="H547" s="252"/>
      <c r="I547" s="252"/>
      <c r="J547" s="252"/>
      <c r="K547" s="252"/>
      <c r="L547" s="252"/>
      <c r="M547" s="252"/>
      <c r="N547" s="252"/>
      <c r="O547" s="252"/>
      <c r="P547" s="137"/>
      <c r="Q547" s="1"/>
    </row>
    <row r="548" spans="1:17" customFormat="1" ht="11.25" customHeight="1" x14ac:dyDescent="0.2">
      <c r="A548" s="276"/>
      <c r="B548" s="282"/>
      <c r="C548" s="283"/>
      <c r="D548" s="251"/>
      <c r="E548" s="252"/>
      <c r="F548" s="252"/>
      <c r="G548" s="252"/>
      <c r="H548" s="252"/>
      <c r="I548" s="252"/>
      <c r="J548" s="252"/>
      <c r="K548" s="252"/>
      <c r="L548" s="252"/>
      <c r="M548" s="252"/>
      <c r="N548" s="252"/>
      <c r="O548" s="252"/>
      <c r="P548" s="137"/>
      <c r="Q548" s="1"/>
    </row>
    <row r="549" spans="1:17" customFormat="1" ht="11.25" customHeight="1" x14ac:dyDescent="0.2">
      <c r="A549" s="276"/>
      <c r="B549" s="282"/>
      <c r="C549" s="283"/>
      <c r="D549" s="251"/>
      <c r="E549" s="252"/>
      <c r="F549" s="252"/>
      <c r="G549" s="252"/>
      <c r="H549" s="252"/>
      <c r="I549" s="252"/>
      <c r="J549" s="252"/>
      <c r="K549" s="252"/>
      <c r="L549" s="252"/>
      <c r="M549" s="252"/>
      <c r="N549" s="252"/>
      <c r="O549" s="252"/>
      <c r="P549" s="137"/>
      <c r="Q549" s="1"/>
    </row>
    <row r="550" spans="1:17" customFormat="1" ht="11.25" customHeight="1" x14ac:dyDescent="0.2">
      <c r="A550" s="276"/>
      <c r="B550" s="282"/>
      <c r="C550" s="283"/>
      <c r="D550" s="251"/>
      <c r="E550" s="252"/>
      <c r="F550" s="252"/>
      <c r="G550" s="252"/>
      <c r="H550" s="252"/>
      <c r="I550" s="252"/>
      <c r="J550" s="252"/>
      <c r="K550" s="252"/>
      <c r="L550" s="252"/>
      <c r="M550" s="252"/>
      <c r="N550" s="252"/>
      <c r="O550" s="252"/>
      <c r="P550" s="137"/>
      <c r="Q550" s="1"/>
    </row>
    <row r="551" spans="1:17" customFormat="1" ht="11.25" customHeight="1" x14ac:dyDescent="0.2">
      <c r="A551" s="276"/>
      <c r="B551" s="282"/>
      <c r="C551" s="283"/>
      <c r="D551" s="251"/>
      <c r="E551" s="252"/>
      <c r="F551" s="252"/>
      <c r="G551" s="252"/>
      <c r="H551" s="252"/>
      <c r="I551" s="252"/>
      <c r="J551" s="252"/>
      <c r="K551" s="252"/>
      <c r="L551" s="252"/>
      <c r="M551" s="252"/>
      <c r="N551" s="252"/>
      <c r="O551" s="252"/>
      <c r="P551" s="137"/>
      <c r="Q551" s="1"/>
    </row>
    <row r="552" spans="1:17" customFormat="1" ht="11.25" customHeight="1" x14ac:dyDescent="0.2">
      <c r="A552" s="276"/>
      <c r="B552" s="282"/>
      <c r="C552" s="283"/>
      <c r="D552" s="251"/>
      <c r="E552" s="252"/>
      <c r="F552" s="252"/>
      <c r="G552" s="252"/>
      <c r="H552" s="252"/>
      <c r="I552" s="252"/>
      <c r="J552" s="252"/>
      <c r="K552" s="252"/>
      <c r="L552" s="252"/>
      <c r="M552" s="252"/>
      <c r="N552" s="252"/>
      <c r="O552" s="252"/>
      <c r="P552" s="137"/>
      <c r="Q552" s="1"/>
    </row>
    <row r="553" spans="1:17" customFormat="1" ht="11.25" customHeight="1" x14ac:dyDescent="0.2">
      <c r="A553" s="276"/>
      <c r="B553" s="282"/>
      <c r="C553" s="283"/>
      <c r="D553" s="251"/>
      <c r="E553" s="252"/>
      <c r="F553" s="252"/>
      <c r="G553" s="252"/>
      <c r="H553" s="252"/>
      <c r="I553" s="252"/>
      <c r="J553" s="252"/>
      <c r="K553" s="252"/>
      <c r="L553" s="252"/>
      <c r="M553" s="252"/>
      <c r="N553" s="252"/>
      <c r="O553" s="252"/>
      <c r="P553" s="137"/>
      <c r="Q553" s="1"/>
    </row>
    <row r="554" spans="1:17" customFormat="1" ht="11.25" customHeight="1" x14ac:dyDescent="0.2">
      <c r="A554" s="276"/>
      <c r="B554" s="282"/>
      <c r="C554" s="283"/>
      <c r="D554" s="251"/>
      <c r="E554" s="252"/>
      <c r="F554" s="252"/>
      <c r="G554" s="252"/>
      <c r="H554" s="252"/>
      <c r="I554" s="252"/>
      <c r="J554" s="252"/>
      <c r="K554" s="252"/>
      <c r="L554" s="252"/>
      <c r="M554" s="252"/>
      <c r="N554" s="252"/>
      <c r="O554" s="252"/>
      <c r="P554" s="137"/>
      <c r="Q554" s="1"/>
    </row>
    <row r="555" spans="1:17" customFormat="1" ht="11.25" customHeight="1" x14ac:dyDescent="0.2">
      <c r="A555" s="276"/>
      <c r="B555" s="282"/>
      <c r="C555" s="283"/>
      <c r="D555" s="251"/>
      <c r="E555" s="252"/>
      <c r="F555" s="252"/>
      <c r="G555" s="252"/>
      <c r="H555" s="252"/>
      <c r="I555" s="252"/>
      <c r="J555" s="252"/>
      <c r="K555" s="252"/>
      <c r="L555" s="252"/>
      <c r="M555" s="252"/>
      <c r="N555" s="252"/>
      <c r="O555" s="252"/>
      <c r="P555" s="137"/>
      <c r="Q555" s="1"/>
    </row>
    <row r="556" spans="1:17" customFormat="1" ht="11.25" customHeight="1" x14ac:dyDescent="0.2">
      <c r="A556" s="276"/>
      <c r="B556" s="282"/>
      <c r="C556" s="283"/>
      <c r="D556" s="251"/>
      <c r="E556" s="252"/>
      <c r="F556" s="252"/>
      <c r="G556" s="252"/>
      <c r="H556" s="252"/>
      <c r="I556" s="252"/>
      <c r="J556" s="252"/>
      <c r="K556" s="252"/>
      <c r="L556" s="252"/>
      <c r="M556" s="252"/>
      <c r="N556" s="252"/>
      <c r="O556" s="252"/>
      <c r="P556" s="137"/>
      <c r="Q556" s="1"/>
    </row>
    <row r="557" spans="1:17" customFormat="1" ht="11.25" customHeight="1" x14ac:dyDescent="0.2">
      <c r="A557" s="276"/>
      <c r="B557" s="282"/>
      <c r="C557" s="283"/>
      <c r="D557" s="251"/>
      <c r="E557" s="252"/>
      <c r="F557" s="252"/>
      <c r="G557" s="252"/>
      <c r="H557" s="252"/>
      <c r="I557" s="252"/>
      <c r="J557" s="252"/>
      <c r="K557" s="252"/>
      <c r="L557" s="252"/>
      <c r="M557" s="252"/>
      <c r="N557" s="252"/>
      <c r="O557" s="252"/>
      <c r="P557" s="137"/>
      <c r="Q557" s="1"/>
    </row>
    <row r="558" spans="1:17" customFormat="1" ht="11.25" customHeight="1" x14ac:dyDescent="0.2">
      <c r="A558" s="276"/>
      <c r="B558" s="282"/>
      <c r="C558" s="283"/>
      <c r="D558" s="251"/>
      <c r="E558" s="252"/>
      <c r="F558" s="252"/>
      <c r="G558" s="252"/>
      <c r="H558" s="252"/>
      <c r="I558" s="252"/>
      <c r="J558" s="252"/>
      <c r="K558" s="252"/>
      <c r="L558" s="252"/>
      <c r="M558" s="252"/>
      <c r="N558" s="252"/>
      <c r="O558" s="252"/>
      <c r="P558" s="137"/>
      <c r="Q558" s="1"/>
    </row>
    <row r="559" spans="1:17" customFormat="1" ht="11.25" customHeight="1" x14ac:dyDescent="0.2">
      <c r="A559" s="276"/>
      <c r="B559" s="282"/>
      <c r="C559" s="283"/>
      <c r="D559" s="251"/>
      <c r="E559" s="252"/>
      <c r="F559" s="252"/>
      <c r="G559" s="252"/>
      <c r="H559" s="252"/>
      <c r="I559" s="252"/>
      <c r="J559" s="252"/>
      <c r="K559" s="252"/>
      <c r="L559" s="252"/>
      <c r="M559" s="252"/>
      <c r="N559" s="252"/>
      <c r="O559" s="252"/>
      <c r="P559" s="137"/>
      <c r="Q559" s="1"/>
    </row>
    <row r="560" spans="1:17" customFormat="1" ht="11.25" customHeight="1" x14ac:dyDescent="0.2">
      <c r="A560" s="276"/>
      <c r="B560" s="282"/>
      <c r="C560" s="283"/>
      <c r="D560" s="251"/>
      <c r="E560" s="252"/>
      <c r="F560" s="252"/>
      <c r="G560" s="252"/>
      <c r="H560" s="252"/>
      <c r="I560" s="252"/>
      <c r="J560" s="252"/>
      <c r="K560" s="252"/>
      <c r="L560" s="252"/>
      <c r="M560" s="252"/>
      <c r="N560" s="252"/>
      <c r="O560" s="252"/>
      <c r="P560" s="137"/>
      <c r="Q560" s="1"/>
    </row>
    <row r="561" spans="1:17" customFormat="1" ht="11.25" customHeight="1" x14ac:dyDescent="0.2">
      <c r="A561" s="276"/>
      <c r="B561" s="282"/>
      <c r="C561" s="283"/>
      <c r="D561" s="251"/>
      <c r="E561" s="252"/>
      <c r="F561" s="252"/>
      <c r="G561" s="252"/>
      <c r="H561" s="252"/>
      <c r="I561" s="252"/>
      <c r="J561" s="252"/>
      <c r="K561" s="252"/>
      <c r="L561" s="252"/>
      <c r="M561" s="252"/>
      <c r="N561" s="252"/>
      <c r="O561" s="252"/>
      <c r="P561" s="137"/>
      <c r="Q561" s="1"/>
    </row>
    <row r="562" spans="1:17" customFormat="1" ht="11.25" customHeight="1" x14ac:dyDescent="0.2">
      <c r="A562" s="276"/>
      <c r="B562" s="282"/>
      <c r="C562" s="283"/>
      <c r="D562" s="251"/>
      <c r="E562" s="252"/>
      <c r="F562" s="252"/>
      <c r="G562" s="252"/>
      <c r="H562" s="252"/>
      <c r="I562" s="252"/>
      <c r="J562" s="252"/>
      <c r="K562" s="252"/>
      <c r="L562" s="252"/>
      <c r="M562" s="252"/>
      <c r="N562" s="252"/>
      <c r="O562" s="252"/>
      <c r="P562" s="137"/>
      <c r="Q562" s="1"/>
    </row>
    <row r="563" spans="1:17" customFormat="1" ht="11.25" customHeight="1" x14ac:dyDescent="0.2">
      <c r="A563" s="276"/>
      <c r="B563" s="282"/>
      <c r="C563" s="283"/>
      <c r="D563" s="251"/>
      <c r="E563" s="252"/>
      <c r="F563" s="252"/>
      <c r="G563" s="252"/>
      <c r="H563" s="252"/>
      <c r="I563" s="252"/>
      <c r="J563" s="252"/>
      <c r="K563" s="252"/>
      <c r="L563" s="252"/>
      <c r="M563" s="252"/>
      <c r="N563" s="252"/>
      <c r="O563" s="252"/>
      <c r="P563" s="137"/>
      <c r="Q563" s="1"/>
    </row>
    <row r="564" spans="1:17" customFormat="1" ht="11.25" customHeight="1" x14ac:dyDescent="0.2">
      <c r="A564" s="276"/>
      <c r="B564" s="282"/>
      <c r="C564" s="283"/>
      <c r="D564" s="251"/>
      <c r="E564" s="252"/>
      <c r="F564" s="252"/>
      <c r="G564" s="252"/>
      <c r="H564" s="252"/>
      <c r="I564" s="252"/>
      <c r="J564" s="252"/>
      <c r="K564" s="252"/>
      <c r="L564" s="252"/>
      <c r="M564" s="252"/>
      <c r="N564" s="252"/>
      <c r="O564" s="252"/>
      <c r="P564" s="137"/>
      <c r="Q564" s="1"/>
    </row>
    <row r="565" spans="1:17" customFormat="1" ht="11.25" customHeight="1" x14ac:dyDescent="0.2">
      <c r="A565" s="276"/>
      <c r="B565" s="282"/>
      <c r="C565" s="283"/>
      <c r="D565" s="251"/>
      <c r="E565" s="252"/>
      <c r="F565" s="252"/>
      <c r="G565" s="252"/>
      <c r="H565" s="252"/>
      <c r="I565" s="252"/>
      <c r="J565" s="252"/>
      <c r="K565" s="252"/>
      <c r="L565" s="252"/>
      <c r="M565" s="252"/>
      <c r="N565" s="252"/>
      <c r="O565" s="252"/>
      <c r="P565" s="137"/>
      <c r="Q565" s="1"/>
    </row>
    <row r="566" spans="1:17" customFormat="1" ht="11.25" customHeight="1" x14ac:dyDescent="0.2">
      <c r="A566" s="276"/>
      <c r="B566" s="282"/>
      <c r="C566" s="283"/>
      <c r="D566" s="251"/>
      <c r="E566" s="252"/>
      <c r="F566" s="252"/>
      <c r="G566" s="252"/>
      <c r="H566" s="252"/>
      <c r="I566" s="252"/>
      <c r="J566" s="252"/>
      <c r="K566" s="252"/>
      <c r="L566" s="252"/>
      <c r="M566" s="252"/>
      <c r="N566" s="252"/>
      <c r="O566" s="252"/>
      <c r="P566" s="137"/>
      <c r="Q566" s="1"/>
    </row>
    <row r="567" spans="1:17" customFormat="1" ht="11.25" customHeight="1" x14ac:dyDescent="0.2">
      <c r="A567" s="276"/>
      <c r="B567" s="282"/>
      <c r="C567" s="283"/>
      <c r="D567" s="251"/>
      <c r="E567" s="252"/>
      <c r="F567" s="252"/>
      <c r="G567" s="252"/>
      <c r="H567" s="252"/>
      <c r="I567" s="252"/>
      <c r="J567" s="252"/>
      <c r="K567" s="252"/>
      <c r="L567" s="252"/>
      <c r="M567" s="252"/>
      <c r="N567" s="252"/>
      <c r="O567" s="252"/>
      <c r="P567" s="137"/>
      <c r="Q567" s="1"/>
    </row>
    <row r="568" spans="1:17" customFormat="1" ht="11.25" customHeight="1" x14ac:dyDescent="0.2">
      <c r="A568" s="276"/>
      <c r="B568" s="282"/>
      <c r="C568" s="283"/>
      <c r="D568" s="251"/>
      <c r="E568" s="252"/>
      <c r="F568" s="252"/>
      <c r="G568" s="252"/>
      <c r="H568" s="252"/>
      <c r="I568" s="252"/>
      <c r="J568" s="252"/>
      <c r="K568" s="252"/>
      <c r="L568" s="252"/>
      <c r="M568" s="252"/>
      <c r="N568" s="252"/>
      <c r="O568" s="252"/>
      <c r="P568" s="137"/>
      <c r="Q568" s="1"/>
    </row>
    <row r="569" spans="1:17" customFormat="1" ht="11.25" customHeight="1" x14ac:dyDescent="0.2">
      <c r="A569" s="276"/>
      <c r="B569" s="282"/>
      <c r="C569" s="283"/>
      <c r="D569" s="251"/>
      <c r="E569" s="252"/>
      <c r="F569" s="252"/>
      <c r="G569" s="252"/>
      <c r="H569" s="252"/>
      <c r="I569" s="252"/>
      <c r="J569" s="252"/>
      <c r="K569" s="252"/>
      <c r="L569" s="252"/>
      <c r="M569" s="252"/>
      <c r="N569" s="252"/>
      <c r="O569" s="252"/>
      <c r="P569" s="137"/>
      <c r="Q569" s="1"/>
    </row>
    <row r="570" spans="1:17" customFormat="1" ht="11.25" customHeight="1" x14ac:dyDescent="0.2">
      <c r="A570" s="276"/>
      <c r="B570" s="282"/>
      <c r="C570" s="283"/>
      <c r="D570" s="251"/>
      <c r="E570" s="252"/>
      <c r="F570" s="252"/>
      <c r="G570" s="252"/>
      <c r="H570" s="252"/>
      <c r="I570" s="252"/>
      <c r="J570" s="252"/>
      <c r="K570" s="252"/>
      <c r="L570" s="252"/>
      <c r="M570" s="252"/>
      <c r="N570" s="252"/>
      <c r="O570" s="252"/>
      <c r="P570" s="137"/>
      <c r="Q570" s="1"/>
    </row>
    <row r="571" spans="1:17" customFormat="1" ht="11.25" customHeight="1" x14ac:dyDescent="0.2">
      <c r="A571" s="276"/>
      <c r="B571" s="282"/>
      <c r="C571" s="283"/>
      <c r="D571" s="251"/>
      <c r="E571" s="252"/>
      <c r="F571" s="252"/>
      <c r="G571" s="252"/>
      <c r="H571" s="252"/>
      <c r="I571" s="252"/>
      <c r="J571" s="252"/>
      <c r="K571" s="252"/>
      <c r="L571" s="252"/>
      <c r="M571" s="252"/>
      <c r="N571" s="252"/>
      <c r="O571" s="252"/>
      <c r="P571" s="137"/>
      <c r="Q571" s="1"/>
    </row>
    <row r="572" spans="1:17" customFormat="1" ht="11.25" customHeight="1" x14ac:dyDescent="0.2">
      <c r="A572" s="276"/>
      <c r="B572" s="282"/>
      <c r="C572" s="283"/>
      <c r="D572" s="251"/>
      <c r="E572" s="252"/>
      <c r="F572" s="252"/>
      <c r="G572" s="252"/>
      <c r="H572" s="252"/>
      <c r="I572" s="252"/>
      <c r="J572" s="252"/>
      <c r="K572" s="252"/>
      <c r="L572" s="252"/>
      <c r="M572" s="252"/>
      <c r="N572" s="252"/>
      <c r="O572" s="252"/>
      <c r="P572" s="137"/>
      <c r="Q572" s="1"/>
    </row>
    <row r="573" spans="1:17" customFormat="1" ht="11.25" customHeight="1" x14ac:dyDescent="0.2">
      <c r="A573" s="276"/>
      <c r="B573" s="282"/>
      <c r="C573" s="283"/>
      <c r="D573" s="251"/>
      <c r="E573" s="252"/>
      <c r="F573" s="252"/>
      <c r="G573" s="252"/>
      <c r="H573" s="252"/>
      <c r="I573" s="252"/>
      <c r="J573" s="252"/>
      <c r="K573" s="252"/>
      <c r="L573" s="252"/>
      <c r="M573" s="252"/>
      <c r="N573" s="252"/>
      <c r="O573" s="252"/>
      <c r="P573" s="137"/>
      <c r="Q573" s="1"/>
    </row>
    <row r="574" spans="1:17" customFormat="1" ht="11.25" customHeight="1" x14ac:dyDescent="0.2">
      <c r="A574" s="276"/>
      <c r="B574" s="282"/>
      <c r="C574" s="283"/>
      <c r="D574" s="251"/>
      <c r="E574" s="252"/>
      <c r="F574" s="252"/>
      <c r="G574" s="252"/>
      <c r="H574" s="252"/>
      <c r="I574" s="252"/>
      <c r="J574" s="252"/>
      <c r="K574" s="252"/>
      <c r="L574" s="252"/>
      <c r="M574" s="252"/>
      <c r="N574" s="252"/>
      <c r="O574" s="252"/>
      <c r="P574" s="137"/>
      <c r="Q574" s="1"/>
    </row>
    <row r="575" spans="1:17" customFormat="1" ht="11.25" customHeight="1" x14ac:dyDescent="0.2">
      <c r="A575" s="276"/>
      <c r="B575" s="282"/>
      <c r="C575" s="283"/>
      <c r="D575" s="251"/>
      <c r="E575" s="252"/>
      <c r="F575" s="252"/>
      <c r="G575" s="252"/>
      <c r="H575" s="252"/>
      <c r="I575" s="252"/>
      <c r="J575" s="252"/>
      <c r="K575" s="252"/>
      <c r="L575" s="252"/>
      <c r="M575" s="252"/>
      <c r="N575" s="252"/>
      <c r="O575" s="252"/>
      <c r="P575" s="137"/>
      <c r="Q575" s="1"/>
    </row>
    <row r="576" spans="1:17" customFormat="1" ht="11.25" customHeight="1" x14ac:dyDescent="0.2">
      <c r="A576" s="276"/>
      <c r="B576" s="282"/>
      <c r="C576" s="283"/>
      <c r="D576" s="251"/>
      <c r="E576" s="252"/>
      <c r="F576" s="252"/>
      <c r="G576" s="252"/>
      <c r="H576" s="252"/>
      <c r="I576" s="252"/>
      <c r="J576" s="252"/>
      <c r="K576" s="252"/>
      <c r="L576" s="252"/>
      <c r="M576" s="252"/>
      <c r="N576" s="252"/>
      <c r="O576" s="252"/>
      <c r="P576" s="137"/>
      <c r="Q576" s="1"/>
    </row>
    <row r="577" spans="1:17" customFormat="1" ht="11.25" customHeight="1" x14ac:dyDescent="0.2">
      <c r="A577" s="276"/>
      <c r="B577" s="282"/>
      <c r="C577" s="283"/>
      <c r="D577" s="251"/>
      <c r="E577" s="252"/>
      <c r="F577" s="252"/>
      <c r="G577" s="252"/>
      <c r="H577" s="252"/>
      <c r="I577" s="252"/>
      <c r="J577" s="252"/>
      <c r="K577" s="252"/>
      <c r="L577" s="252"/>
      <c r="M577" s="252"/>
      <c r="N577" s="252"/>
      <c r="O577" s="252"/>
      <c r="P577" s="137"/>
      <c r="Q577" s="1"/>
    </row>
    <row r="578" spans="1:17" customFormat="1" ht="11.25" customHeight="1" x14ac:dyDescent="0.2">
      <c r="A578" s="276"/>
      <c r="B578" s="282"/>
      <c r="C578" s="283"/>
      <c r="D578" s="251"/>
      <c r="E578" s="252"/>
      <c r="F578" s="252"/>
      <c r="G578" s="252"/>
      <c r="H578" s="252"/>
      <c r="I578" s="252"/>
      <c r="J578" s="252"/>
      <c r="K578" s="252"/>
      <c r="L578" s="252"/>
      <c r="M578" s="252"/>
      <c r="N578" s="252"/>
      <c r="O578" s="252"/>
      <c r="P578" s="137"/>
      <c r="Q578" s="1"/>
    </row>
    <row r="579" spans="1:17" customFormat="1" ht="11.25" customHeight="1" x14ac:dyDescent="0.2">
      <c r="A579" s="276"/>
      <c r="B579" s="282"/>
      <c r="C579" s="283"/>
      <c r="D579" s="251"/>
      <c r="E579" s="252"/>
      <c r="F579" s="252"/>
      <c r="G579" s="252"/>
      <c r="H579" s="252"/>
      <c r="I579" s="252"/>
      <c r="J579" s="252"/>
      <c r="K579" s="252"/>
      <c r="L579" s="252"/>
      <c r="M579" s="252"/>
      <c r="N579" s="252"/>
      <c r="O579" s="252"/>
      <c r="P579" s="137"/>
      <c r="Q579" s="1"/>
    </row>
    <row r="580" spans="1:17" customFormat="1" ht="11.25" customHeight="1" x14ac:dyDescent="0.2">
      <c r="A580" s="276"/>
      <c r="B580" s="282"/>
      <c r="C580" s="283"/>
      <c r="D580" s="251"/>
      <c r="E580" s="252"/>
      <c r="F580" s="252"/>
      <c r="G580" s="252"/>
      <c r="H580" s="252"/>
      <c r="I580" s="252"/>
      <c r="J580" s="252"/>
      <c r="K580" s="252"/>
      <c r="L580" s="252"/>
      <c r="M580" s="252"/>
      <c r="N580" s="252"/>
      <c r="O580" s="252"/>
      <c r="P580" s="137"/>
      <c r="Q580" s="1"/>
    </row>
    <row r="581" spans="1:17" customFormat="1" ht="11.25" customHeight="1" x14ac:dyDescent="0.2">
      <c r="A581" s="276"/>
      <c r="B581" s="282"/>
      <c r="C581" s="283"/>
      <c r="D581" s="251"/>
      <c r="E581" s="252"/>
      <c r="F581" s="252"/>
      <c r="G581" s="252"/>
      <c r="H581" s="252"/>
      <c r="I581" s="252"/>
      <c r="J581" s="252"/>
      <c r="K581" s="252"/>
      <c r="L581" s="252"/>
      <c r="M581" s="252"/>
      <c r="N581" s="252"/>
      <c r="O581" s="252"/>
      <c r="P581" s="137"/>
      <c r="Q581" s="1"/>
    </row>
    <row r="582" spans="1:17" customFormat="1" ht="11.25" customHeight="1" x14ac:dyDescent="0.2">
      <c r="A582" s="276"/>
      <c r="B582" s="282"/>
      <c r="C582" s="283"/>
      <c r="D582" s="251"/>
      <c r="E582" s="252"/>
      <c r="F582" s="252"/>
      <c r="G582" s="252"/>
      <c r="H582" s="252"/>
      <c r="I582" s="252"/>
      <c r="J582" s="252"/>
      <c r="K582" s="252"/>
      <c r="L582" s="252"/>
      <c r="M582" s="252"/>
      <c r="N582" s="252"/>
      <c r="O582" s="252"/>
      <c r="P582" s="137"/>
      <c r="Q582" s="1"/>
    </row>
    <row r="583" spans="1:17" customFormat="1" ht="11.25" customHeight="1" x14ac:dyDescent="0.2">
      <c r="A583" s="276"/>
      <c r="B583" s="282"/>
      <c r="C583" s="283"/>
      <c r="D583" s="251"/>
      <c r="E583" s="252"/>
      <c r="F583" s="252"/>
      <c r="G583" s="252"/>
      <c r="H583" s="252"/>
      <c r="I583" s="252"/>
      <c r="J583" s="252"/>
      <c r="K583" s="252"/>
      <c r="L583" s="252"/>
      <c r="M583" s="252"/>
      <c r="N583" s="252"/>
      <c r="O583" s="252"/>
      <c r="P583" s="137"/>
      <c r="Q583" s="1"/>
    </row>
    <row r="584" spans="1:17" customFormat="1" ht="11.25" customHeight="1" x14ac:dyDescent="0.2">
      <c r="A584" s="276"/>
      <c r="B584" s="282"/>
      <c r="C584" s="283"/>
      <c r="D584" s="251"/>
      <c r="E584" s="252"/>
      <c r="F584" s="252"/>
      <c r="G584" s="252"/>
      <c r="H584" s="252"/>
      <c r="I584" s="252"/>
      <c r="J584" s="252"/>
      <c r="K584" s="252"/>
      <c r="L584" s="252"/>
      <c r="M584" s="252"/>
      <c r="N584" s="252"/>
      <c r="O584" s="252"/>
      <c r="P584" s="137"/>
      <c r="Q584" s="1"/>
    </row>
    <row r="585" spans="1:17" customFormat="1" ht="11.25" customHeight="1" x14ac:dyDescent="0.2">
      <c r="A585" s="276"/>
      <c r="B585" s="282"/>
      <c r="C585" s="283"/>
      <c r="D585" s="251"/>
      <c r="E585" s="252"/>
      <c r="F585" s="252"/>
      <c r="G585" s="252"/>
      <c r="H585" s="252"/>
      <c r="I585" s="252"/>
      <c r="J585" s="252"/>
      <c r="K585" s="252"/>
      <c r="L585" s="252"/>
      <c r="M585" s="252"/>
      <c r="N585" s="252"/>
      <c r="O585" s="252"/>
      <c r="P585" s="137"/>
      <c r="Q585" s="1"/>
    </row>
    <row r="586" spans="1:17" customFormat="1" ht="11.25" customHeight="1" x14ac:dyDescent="0.2">
      <c r="A586" s="276"/>
      <c r="B586" s="282"/>
      <c r="C586" s="283"/>
      <c r="D586" s="251"/>
      <c r="E586" s="252"/>
      <c r="F586" s="252"/>
      <c r="G586" s="252"/>
      <c r="H586" s="252"/>
      <c r="I586" s="252"/>
      <c r="J586" s="252"/>
      <c r="K586" s="252"/>
      <c r="L586" s="252"/>
      <c r="M586" s="252"/>
      <c r="N586" s="252"/>
      <c r="O586" s="252"/>
      <c r="P586" s="137"/>
      <c r="Q586" s="1"/>
    </row>
    <row r="587" spans="1:17" customFormat="1" ht="11.25" customHeight="1" x14ac:dyDescent="0.2">
      <c r="A587" s="276"/>
      <c r="B587" s="282"/>
      <c r="C587" s="283"/>
      <c r="D587" s="251"/>
      <c r="E587" s="252"/>
      <c r="F587" s="252"/>
      <c r="G587" s="252"/>
      <c r="H587" s="252"/>
      <c r="I587" s="252"/>
      <c r="J587" s="252"/>
      <c r="K587" s="252"/>
      <c r="L587" s="252"/>
      <c r="M587" s="252"/>
      <c r="N587" s="252"/>
      <c r="O587" s="252"/>
      <c r="P587" s="137"/>
      <c r="Q587" s="1"/>
    </row>
    <row r="588" spans="1:17" customFormat="1" ht="11.25" customHeight="1" x14ac:dyDescent="0.2">
      <c r="A588" s="276"/>
      <c r="B588" s="282"/>
      <c r="C588" s="283"/>
      <c r="D588" s="251"/>
      <c r="E588" s="252"/>
      <c r="F588" s="252"/>
      <c r="G588" s="252"/>
      <c r="H588" s="252"/>
      <c r="I588" s="252"/>
      <c r="J588" s="252"/>
      <c r="K588" s="252"/>
      <c r="L588" s="252"/>
      <c r="M588" s="252"/>
      <c r="N588" s="252"/>
      <c r="O588" s="252"/>
      <c r="P588" s="137"/>
      <c r="Q588" s="1"/>
    </row>
    <row r="589" spans="1:17" customFormat="1" ht="11.25" customHeight="1" x14ac:dyDescent="0.2">
      <c r="A589" s="276"/>
      <c r="B589" s="282"/>
      <c r="C589" s="283"/>
      <c r="D589" s="251"/>
      <c r="E589" s="252"/>
      <c r="F589" s="252"/>
      <c r="G589" s="252"/>
      <c r="H589" s="252"/>
      <c r="I589" s="252"/>
      <c r="J589" s="252"/>
      <c r="K589" s="252"/>
      <c r="L589" s="252"/>
      <c r="M589" s="252"/>
      <c r="N589" s="252"/>
      <c r="O589" s="252"/>
      <c r="P589" s="137"/>
      <c r="Q589" s="1"/>
    </row>
    <row r="590" spans="1:17" customFormat="1" ht="11.25" customHeight="1" x14ac:dyDescent="0.2">
      <c r="A590" s="276"/>
      <c r="B590" s="282"/>
      <c r="C590" s="283"/>
      <c r="D590" s="251"/>
      <c r="E590" s="252"/>
      <c r="F590" s="252"/>
      <c r="G590" s="252"/>
      <c r="H590" s="252"/>
      <c r="I590" s="252"/>
      <c r="J590" s="252"/>
      <c r="K590" s="252"/>
      <c r="L590" s="252"/>
      <c r="M590" s="252"/>
      <c r="N590" s="252"/>
      <c r="O590" s="252"/>
      <c r="P590" s="137"/>
      <c r="Q590" s="1"/>
    </row>
    <row r="591" spans="1:17" customFormat="1" ht="11.25" customHeight="1" x14ac:dyDescent="0.2">
      <c r="A591" s="276"/>
      <c r="B591" s="282"/>
      <c r="C591" s="283"/>
      <c r="D591" s="251"/>
      <c r="E591" s="252"/>
      <c r="F591" s="252"/>
      <c r="G591" s="252"/>
      <c r="H591" s="252"/>
      <c r="I591" s="252"/>
      <c r="J591" s="252"/>
      <c r="K591" s="252"/>
      <c r="L591" s="252"/>
      <c r="M591" s="252"/>
      <c r="N591" s="252"/>
      <c r="O591" s="252"/>
      <c r="P591" s="137"/>
      <c r="Q591" s="1"/>
    </row>
    <row r="592" spans="1:17" customFormat="1" ht="11.25" customHeight="1" x14ac:dyDescent="0.2">
      <c r="A592" s="276"/>
      <c r="B592" s="282"/>
      <c r="C592" s="283"/>
      <c r="D592" s="251"/>
      <c r="E592" s="252"/>
      <c r="F592" s="252"/>
      <c r="G592" s="252"/>
      <c r="H592" s="252"/>
      <c r="I592" s="252"/>
      <c r="J592" s="252"/>
      <c r="K592" s="252"/>
      <c r="L592" s="252"/>
      <c r="M592" s="252"/>
      <c r="N592" s="252"/>
      <c r="O592" s="252"/>
      <c r="P592" s="137"/>
      <c r="Q592" s="1"/>
    </row>
    <row r="593" spans="1:17" customFormat="1" ht="11.25" customHeight="1" x14ac:dyDescent="0.2">
      <c r="A593" s="276"/>
      <c r="B593" s="282"/>
      <c r="C593" s="283"/>
      <c r="D593" s="251"/>
      <c r="E593" s="252"/>
      <c r="F593" s="252"/>
      <c r="G593" s="252"/>
      <c r="H593" s="252"/>
      <c r="I593" s="252"/>
      <c r="J593" s="252"/>
      <c r="K593" s="252"/>
      <c r="L593" s="252"/>
      <c r="M593" s="252"/>
      <c r="N593" s="252"/>
      <c r="O593" s="252"/>
      <c r="P593" s="137"/>
      <c r="Q593" s="1"/>
    </row>
    <row r="594" spans="1:17" customFormat="1" ht="11.25" customHeight="1" x14ac:dyDescent="0.2">
      <c r="A594" s="276"/>
      <c r="B594" s="282"/>
      <c r="C594" s="283"/>
      <c r="D594" s="251"/>
      <c r="E594" s="252"/>
      <c r="F594" s="252"/>
      <c r="G594" s="252"/>
      <c r="H594" s="252"/>
      <c r="I594" s="252"/>
      <c r="J594" s="252"/>
      <c r="K594" s="252"/>
      <c r="L594" s="252"/>
      <c r="M594" s="252"/>
      <c r="N594" s="252"/>
      <c r="O594" s="252"/>
      <c r="P594" s="137"/>
      <c r="Q594" s="1"/>
    </row>
    <row r="595" spans="1:17" customFormat="1" ht="11.25" customHeight="1" x14ac:dyDescent="0.2">
      <c r="A595" s="276"/>
      <c r="B595" s="282"/>
      <c r="C595" s="283"/>
      <c r="D595" s="251"/>
      <c r="E595" s="252"/>
      <c r="F595" s="252"/>
      <c r="G595" s="252"/>
      <c r="H595" s="252"/>
      <c r="I595" s="252"/>
      <c r="J595" s="252"/>
      <c r="K595" s="252"/>
      <c r="L595" s="252"/>
      <c r="M595" s="252"/>
      <c r="N595" s="252"/>
      <c r="O595" s="252"/>
      <c r="P595" s="137"/>
      <c r="Q595" s="1"/>
    </row>
    <row r="596" spans="1:17" customFormat="1" ht="11.25" customHeight="1" x14ac:dyDescent="0.2">
      <c r="A596" s="276"/>
      <c r="B596" s="282"/>
      <c r="C596" s="283"/>
      <c r="D596" s="251"/>
      <c r="E596" s="252"/>
      <c r="F596" s="252"/>
      <c r="G596" s="252"/>
      <c r="H596" s="252"/>
      <c r="I596" s="252"/>
      <c r="J596" s="252"/>
      <c r="K596" s="252"/>
      <c r="L596" s="252"/>
      <c r="M596" s="252"/>
      <c r="N596" s="252"/>
      <c r="O596" s="252"/>
      <c r="P596" s="137"/>
      <c r="Q596" s="1"/>
    </row>
    <row r="597" spans="1:17" customFormat="1" ht="11.25" customHeight="1" x14ac:dyDescent="0.2">
      <c r="A597" s="276"/>
      <c r="B597" s="282"/>
      <c r="C597" s="283"/>
      <c r="D597" s="251"/>
      <c r="E597" s="252"/>
      <c r="F597" s="252"/>
      <c r="G597" s="252"/>
      <c r="H597" s="252"/>
      <c r="I597" s="252"/>
      <c r="J597" s="252"/>
      <c r="K597" s="252"/>
      <c r="L597" s="252"/>
      <c r="M597" s="252"/>
      <c r="N597" s="252"/>
      <c r="O597" s="252"/>
      <c r="P597" s="137"/>
      <c r="Q597" s="1"/>
    </row>
    <row r="598" spans="1:17" customFormat="1" ht="11.25" customHeight="1" x14ac:dyDescent="0.2">
      <c r="A598" s="276"/>
      <c r="B598" s="282"/>
      <c r="C598" s="283"/>
      <c r="D598" s="251"/>
      <c r="E598" s="252"/>
      <c r="F598" s="252"/>
      <c r="G598" s="252"/>
      <c r="H598" s="252"/>
      <c r="I598" s="252"/>
      <c r="J598" s="252"/>
      <c r="K598" s="252"/>
      <c r="L598" s="252"/>
      <c r="M598" s="252"/>
      <c r="N598" s="252"/>
      <c r="O598" s="252"/>
      <c r="P598" s="137"/>
      <c r="Q598" s="1"/>
    </row>
    <row r="599" spans="1:17" customFormat="1" ht="11.25" customHeight="1" x14ac:dyDescent="0.2">
      <c r="A599" s="276"/>
      <c r="B599" s="282"/>
      <c r="C599" s="283"/>
      <c r="D599" s="251"/>
      <c r="E599" s="252"/>
      <c r="F599" s="252"/>
      <c r="G599" s="252"/>
      <c r="H599" s="252"/>
      <c r="I599" s="252"/>
      <c r="J599" s="252"/>
      <c r="K599" s="252"/>
      <c r="L599" s="252"/>
      <c r="M599" s="252"/>
      <c r="N599" s="252"/>
      <c r="O599" s="252"/>
      <c r="P599" s="137"/>
      <c r="Q599" s="1"/>
    </row>
    <row r="600" spans="1:17" customFormat="1" ht="11.25" customHeight="1" x14ac:dyDescent="0.2">
      <c r="A600" s="276"/>
      <c r="B600" s="282"/>
      <c r="C600" s="283"/>
      <c r="D600" s="251"/>
      <c r="E600" s="252"/>
      <c r="F600" s="252"/>
      <c r="G600" s="252"/>
      <c r="H600" s="252"/>
      <c r="I600" s="252"/>
      <c r="J600" s="252"/>
      <c r="K600" s="252"/>
      <c r="L600" s="252"/>
      <c r="M600" s="252"/>
      <c r="N600" s="252"/>
      <c r="O600" s="252"/>
      <c r="P600" s="137"/>
      <c r="Q600" s="1"/>
    </row>
    <row r="601" spans="1:17" customFormat="1" ht="11.25" customHeight="1" x14ac:dyDescent="0.2">
      <c r="A601" s="276"/>
      <c r="B601" s="282"/>
      <c r="C601" s="283"/>
      <c r="D601" s="251"/>
      <c r="E601" s="252"/>
      <c r="F601" s="252"/>
      <c r="G601" s="252"/>
      <c r="H601" s="252"/>
      <c r="I601" s="252"/>
      <c r="J601" s="252"/>
      <c r="K601" s="252"/>
      <c r="L601" s="252"/>
      <c r="M601" s="252"/>
      <c r="N601" s="252"/>
      <c r="O601" s="252"/>
      <c r="P601" s="137"/>
      <c r="Q601" s="1"/>
    </row>
    <row r="602" spans="1:17" customFormat="1" ht="11.25" customHeight="1" x14ac:dyDescent="0.2">
      <c r="A602" s="276"/>
      <c r="B602" s="282"/>
      <c r="C602" s="283"/>
      <c r="D602" s="251"/>
      <c r="E602" s="252"/>
      <c r="F602" s="252"/>
      <c r="G602" s="252"/>
      <c r="H602" s="252"/>
      <c r="I602" s="252"/>
      <c r="J602" s="252"/>
      <c r="K602" s="252"/>
      <c r="L602" s="252"/>
      <c r="M602" s="252"/>
      <c r="N602" s="252"/>
      <c r="O602" s="252"/>
      <c r="P602" s="137"/>
      <c r="Q602" s="1"/>
    </row>
    <row r="603" spans="1:17" customFormat="1" ht="11.25" customHeight="1" x14ac:dyDescent="0.2">
      <c r="A603" s="276"/>
      <c r="B603" s="282"/>
      <c r="C603" s="283"/>
      <c r="D603" s="251"/>
      <c r="E603" s="252"/>
      <c r="F603" s="252"/>
      <c r="G603" s="252"/>
      <c r="H603" s="252"/>
      <c r="I603" s="252"/>
      <c r="J603" s="252"/>
      <c r="K603" s="252"/>
      <c r="L603" s="252"/>
      <c r="M603" s="252"/>
      <c r="N603" s="252"/>
      <c r="O603" s="252"/>
      <c r="P603" s="137"/>
      <c r="Q603" s="1"/>
    </row>
    <row r="604" spans="1:17" customFormat="1" ht="11.25" customHeight="1" x14ac:dyDescent="0.2">
      <c r="A604" s="276"/>
      <c r="B604" s="282"/>
      <c r="C604" s="283"/>
      <c r="D604" s="251"/>
      <c r="E604" s="252"/>
      <c r="F604" s="252"/>
      <c r="G604" s="252"/>
      <c r="H604" s="252"/>
      <c r="I604" s="252"/>
      <c r="J604" s="252"/>
      <c r="K604" s="252"/>
      <c r="L604" s="252"/>
      <c r="M604" s="252"/>
      <c r="N604" s="252"/>
      <c r="O604" s="252"/>
      <c r="P604" s="137"/>
      <c r="Q604" s="1"/>
    </row>
    <row r="605" spans="1:17" customFormat="1" ht="11.25" customHeight="1" x14ac:dyDescent="0.2">
      <c r="A605" s="276"/>
      <c r="B605" s="282"/>
      <c r="C605" s="283"/>
      <c r="D605" s="251"/>
      <c r="E605" s="252"/>
      <c r="F605" s="252"/>
      <c r="G605" s="252"/>
      <c r="H605" s="252"/>
      <c r="I605" s="252"/>
      <c r="J605" s="252"/>
      <c r="K605" s="252"/>
      <c r="L605" s="252"/>
      <c r="M605" s="252"/>
      <c r="N605" s="252"/>
      <c r="O605" s="252"/>
      <c r="P605" s="137"/>
      <c r="Q605" s="1"/>
    </row>
    <row r="606" spans="1:17" customFormat="1" ht="11.25" customHeight="1" x14ac:dyDescent="0.2">
      <c r="A606" s="276"/>
      <c r="B606" s="282"/>
      <c r="C606" s="283"/>
      <c r="D606" s="251"/>
      <c r="E606" s="252"/>
      <c r="F606" s="252"/>
      <c r="G606" s="252"/>
      <c r="H606" s="252"/>
      <c r="I606" s="252"/>
      <c r="J606" s="252"/>
      <c r="K606" s="252"/>
      <c r="L606" s="252"/>
      <c r="M606" s="252"/>
      <c r="N606" s="252"/>
      <c r="O606" s="252"/>
      <c r="P606" s="137"/>
      <c r="Q606" s="1"/>
    </row>
    <row r="607" spans="1:17" customFormat="1" ht="11.25" customHeight="1" x14ac:dyDescent="0.2">
      <c r="A607" s="276"/>
      <c r="B607" s="282"/>
      <c r="C607" s="283"/>
      <c r="D607" s="251"/>
      <c r="E607" s="252"/>
      <c r="F607" s="252"/>
      <c r="G607" s="252"/>
      <c r="H607" s="252"/>
      <c r="I607" s="252"/>
      <c r="J607" s="252"/>
      <c r="K607" s="252"/>
      <c r="L607" s="252"/>
      <c r="M607" s="252"/>
      <c r="N607" s="252"/>
      <c r="O607" s="252"/>
      <c r="P607" s="137"/>
      <c r="Q607" s="1"/>
    </row>
    <row r="608" spans="1:17" customFormat="1" ht="11.25" customHeight="1" x14ac:dyDescent="0.2">
      <c r="A608" s="276"/>
      <c r="B608" s="282"/>
      <c r="C608" s="283"/>
      <c r="D608" s="251"/>
      <c r="E608" s="252"/>
      <c r="F608" s="252"/>
      <c r="G608" s="252"/>
      <c r="H608" s="252"/>
      <c r="I608" s="252"/>
      <c r="J608" s="252"/>
      <c r="K608" s="252"/>
      <c r="L608" s="252"/>
      <c r="M608" s="252"/>
      <c r="N608" s="252"/>
      <c r="O608" s="252"/>
      <c r="P608" s="137"/>
      <c r="Q608" s="1"/>
    </row>
    <row r="609" spans="1:17" customFormat="1" ht="11.25" customHeight="1" x14ac:dyDescent="0.2">
      <c r="A609" s="276"/>
      <c r="B609" s="282"/>
      <c r="C609" s="283"/>
      <c r="D609" s="251"/>
      <c r="E609" s="252"/>
      <c r="F609" s="252"/>
      <c r="G609" s="252"/>
      <c r="H609" s="252"/>
      <c r="I609" s="252"/>
      <c r="J609" s="252"/>
      <c r="K609" s="252"/>
      <c r="L609" s="252"/>
      <c r="M609" s="252"/>
      <c r="N609" s="252"/>
      <c r="O609" s="252"/>
      <c r="P609" s="137"/>
      <c r="Q609" s="1"/>
    </row>
    <row r="610" spans="1:17" customFormat="1" ht="11.25" customHeight="1" x14ac:dyDescent="0.2">
      <c r="A610" s="276"/>
      <c r="B610" s="282"/>
      <c r="C610" s="283"/>
      <c r="D610" s="251"/>
      <c r="E610" s="252"/>
      <c r="F610" s="252"/>
      <c r="G610" s="252"/>
      <c r="H610" s="252"/>
      <c r="I610" s="252"/>
      <c r="J610" s="252"/>
      <c r="K610" s="252"/>
      <c r="L610" s="252"/>
      <c r="M610" s="252"/>
      <c r="N610" s="252"/>
      <c r="O610" s="252"/>
      <c r="P610" s="137"/>
      <c r="Q610" s="1"/>
    </row>
    <row r="611" spans="1:17" customFormat="1" ht="11.25" customHeight="1" x14ac:dyDescent="0.2">
      <c r="A611" s="276"/>
      <c r="B611" s="282"/>
      <c r="C611" s="283"/>
      <c r="D611" s="251"/>
      <c r="E611" s="252"/>
      <c r="F611" s="252"/>
      <c r="G611" s="252"/>
      <c r="H611" s="252"/>
      <c r="I611" s="252"/>
      <c r="J611" s="252"/>
      <c r="K611" s="252"/>
      <c r="L611" s="252"/>
      <c r="M611" s="252"/>
      <c r="N611" s="252"/>
      <c r="O611" s="252"/>
      <c r="P611" s="137"/>
      <c r="Q611" s="1"/>
    </row>
    <row r="612" spans="1:17" customFormat="1" ht="11.25" customHeight="1" x14ac:dyDescent="0.2">
      <c r="A612" s="276"/>
      <c r="B612" s="282"/>
      <c r="C612" s="283"/>
      <c r="D612" s="251"/>
      <c r="E612" s="252"/>
      <c r="F612" s="252"/>
      <c r="G612" s="252"/>
      <c r="H612" s="252"/>
      <c r="I612" s="252"/>
      <c r="J612" s="252"/>
      <c r="K612" s="252"/>
      <c r="L612" s="252"/>
      <c r="M612" s="252"/>
      <c r="N612" s="252"/>
      <c r="O612" s="252"/>
      <c r="P612" s="137"/>
      <c r="Q612" s="1"/>
    </row>
    <row r="613" spans="1:17" customFormat="1" ht="11.25" customHeight="1" x14ac:dyDescent="0.2">
      <c r="A613" s="276"/>
      <c r="B613" s="282"/>
      <c r="C613" s="283"/>
      <c r="D613" s="251"/>
      <c r="E613" s="252"/>
      <c r="F613" s="252"/>
      <c r="G613" s="252"/>
      <c r="H613" s="252"/>
      <c r="I613" s="252"/>
      <c r="J613" s="252"/>
      <c r="K613" s="252"/>
      <c r="L613" s="252"/>
      <c r="M613" s="252"/>
      <c r="N613" s="252"/>
      <c r="O613" s="252"/>
      <c r="P613" s="137"/>
      <c r="Q613" s="1"/>
    </row>
    <row r="614" spans="1:17" customFormat="1" ht="11.25" customHeight="1" x14ac:dyDescent="0.2">
      <c r="A614" s="276"/>
      <c r="B614" s="282"/>
      <c r="C614" s="283"/>
      <c r="D614" s="251"/>
      <c r="E614" s="252"/>
      <c r="F614" s="252"/>
      <c r="G614" s="252"/>
      <c r="H614" s="252"/>
      <c r="I614" s="252"/>
      <c r="J614" s="252"/>
      <c r="K614" s="252"/>
      <c r="L614" s="252"/>
      <c r="M614" s="252"/>
      <c r="N614" s="252"/>
      <c r="O614" s="252"/>
      <c r="P614" s="137"/>
      <c r="Q614" s="1"/>
    </row>
    <row r="615" spans="1:17" customFormat="1" ht="11.25" customHeight="1" x14ac:dyDescent="0.2">
      <c r="A615" s="276"/>
      <c r="B615" s="282"/>
      <c r="C615" s="283"/>
      <c r="D615" s="251"/>
      <c r="E615" s="252"/>
      <c r="F615" s="252"/>
      <c r="G615" s="252"/>
      <c r="H615" s="252"/>
      <c r="I615" s="252"/>
      <c r="J615" s="252"/>
      <c r="K615" s="252"/>
      <c r="L615" s="252"/>
      <c r="M615" s="252"/>
      <c r="N615" s="252"/>
      <c r="O615" s="252"/>
      <c r="P615" s="137"/>
      <c r="Q615" s="1"/>
    </row>
    <row r="616" spans="1:17" customFormat="1" ht="11.25" customHeight="1" x14ac:dyDescent="0.2">
      <c r="A616" s="276"/>
      <c r="B616" s="282"/>
      <c r="C616" s="283"/>
      <c r="D616" s="251"/>
      <c r="E616" s="252"/>
      <c r="F616" s="252"/>
      <c r="G616" s="252"/>
      <c r="H616" s="252"/>
      <c r="I616" s="252"/>
      <c r="J616" s="252"/>
      <c r="K616" s="252"/>
      <c r="L616" s="252"/>
      <c r="M616" s="252"/>
      <c r="N616" s="252"/>
      <c r="O616" s="252"/>
      <c r="P616" s="137"/>
      <c r="Q616" s="1"/>
    </row>
    <row r="617" spans="1:17" customFormat="1" ht="11.25" customHeight="1" x14ac:dyDescent="0.2">
      <c r="A617" s="276"/>
      <c r="B617" s="282"/>
      <c r="C617" s="283"/>
      <c r="D617" s="251"/>
      <c r="E617" s="252"/>
      <c r="F617" s="252"/>
      <c r="G617" s="252"/>
      <c r="H617" s="252"/>
      <c r="I617" s="252"/>
      <c r="J617" s="252"/>
      <c r="K617" s="252"/>
      <c r="L617" s="252"/>
      <c r="M617" s="252"/>
      <c r="N617" s="252"/>
      <c r="O617" s="252"/>
      <c r="P617" s="137"/>
      <c r="Q617" s="1"/>
    </row>
    <row r="618" spans="1:17" customFormat="1" ht="11.25" customHeight="1" x14ac:dyDescent="0.2">
      <c r="A618" s="276"/>
      <c r="B618" s="282"/>
      <c r="C618" s="283"/>
      <c r="D618" s="251"/>
      <c r="E618" s="252"/>
      <c r="F618" s="252"/>
      <c r="G618" s="252"/>
      <c r="H618" s="252"/>
      <c r="I618" s="252"/>
      <c r="J618" s="252"/>
      <c r="K618" s="252"/>
      <c r="L618" s="252"/>
      <c r="M618" s="252"/>
      <c r="N618" s="252"/>
      <c r="O618" s="252"/>
      <c r="P618" s="137"/>
      <c r="Q618" s="1"/>
    </row>
    <row r="619" spans="1:17" customFormat="1" ht="11.25" customHeight="1" x14ac:dyDescent="0.2">
      <c r="A619" s="276"/>
      <c r="B619" s="282"/>
      <c r="C619" s="283"/>
      <c r="D619" s="251"/>
      <c r="E619" s="252"/>
      <c r="F619" s="252"/>
      <c r="G619" s="252"/>
      <c r="H619" s="252"/>
      <c r="I619" s="252"/>
      <c r="J619" s="252"/>
      <c r="K619" s="252"/>
      <c r="L619" s="252"/>
      <c r="M619" s="252"/>
      <c r="N619" s="252"/>
      <c r="O619" s="252"/>
      <c r="P619" s="137"/>
      <c r="Q619" s="1"/>
    </row>
    <row r="620" spans="1:17" customFormat="1" ht="11.25" customHeight="1" x14ac:dyDescent="0.2">
      <c r="A620" s="276"/>
      <c r="B620" s="282"/>
      <c r="C620" s="283"/>
      <c r="D620" s="251"/>
      <c r="E620" s="252"/>
      <c r="F620" s="252"/>
      <c r="G620" s="252"/>
      <c r="H620" s="252"/>
      <c r="I620" s="252"/>
      <c r="J620" s="252"/>
      <c r="K620" s="252"/>
      <c r="L620" s="252"/>
      <c r="M620" s="252"/>
      <c r="N620" s="252"/>
      <c r="O620" s="252"/>
      <c r="P620" s="137"/>
      <c r="Q620" s="1"/>
    </row>
    <row r="621" spans="1:17" customFormat="1" ht="11.25" customHeight="1" x14ac:dyDescent="0.2">
      <c r="A621" s="276"/>
      <c r="B621" s="282"/>
      <c r="C621" s="283"/>
      <c r="D621" s="251"/>
      <c r="E621" s="252"/>
      <c r="F621" s="252"/>
      <c r="G621" s="252"/>
      <c r="H621" s="252"/>
      <c r="I621" s="252"/>
      <c r="J621" s="252"/>
      <c r="K621" s="252"/>
      <c r="L621" s="252"/>
      <c r="M621" s="252"/>
      <c r="N621" s="252"/>
      <c r="O621" s="252"/>
      <c r="P621" s="137"/>
      <c r="Q621" s="1"/>
    </row>
    <row r="622" spans="1:17" customFormat="1" ht="11.25" customHeight="1" x14ac:dyDescent="0.2">
      <c r="A622" s="276"/>
      <c r="B622" s="282"/>
      <c r="C622" s="283"/>
      <c r="D622" s="251"/>
      <c r="E622" s="252"/>
      <c r="F622" s="252"/>
      <c r="G622" s="252"/>
      <c r="H622" s="252"/>
      <c r="I622" s="252"/>
      <c r="J622" s="252"/>
      <c r="K622" s="252"/>
      <c r="L622" s="252"/>
      <c r="M622" s="252"/>
      <c r="N622" s="252"/>
      <c r="O622" s="252"/>
      <c r="P622" s="137"/>
      <c r="Q622" s="1"/>
    </row>
    <row r="623" spans="1:17" customFormat="1" ht="11.25" customHeight="1" x14ac:dyDescent="0.2">
      <c r="A623" s="276"/>
      <c r="B623" s="282"/>
      <c r="C623" s="283"/>
      <c r="D623" s="251"/>
      <c r="E623" s="252"/>
      <c r="F623" s="252"/>
      <c r="G623" s="252"/>
      <c r="H623" s="252"/>
      <c r="I623" s="252"/>
      <c r="J623" s="252"/>
      <c r="K623" s="252"/>
      <c r="L623" s="252"/>
      <c r="M623" s="252"/>
      <c r="N623" s="252"/>
      <c r="O623" s="252"/>
      <c r="P623" s="137"/>
      <c r="Q623" s="1"/>
    </row>
    <row r="624" spans="1:17" customFormat="1" ht="11.25" customHeight="1" x14ac:dyDescent="0.2">
      <c r="A624" s="276"/>
      <c r="B624" s="282"/>
      <c r="C624" s="283"/>
      <c r="D624" s="251"/>
      <c r="E624" s="252"/>
      <c r="F624" s="252"/>
      <c r="G624" s="252"/>
      <c r="H624" s="252"/>
      <c r="I624" s="252"/>
      <c r="J624" s="252"/>
      <c r="K624" s="252"/>
      <c r="L624" s="252"/>
      <c r="M624" s="252"/>
      <c r="N624" s="252"/>
      <c r="O624" s="252"/>
      <c r="P624" s="137"/>
      <c r="Q624" s="1"/>
    </row>
    <row r="625" spans="1:17" customFormat="1" ht="11.25" customHeight="1" x14ac:dyDescent="0.2">
      <c r="A625" s="276"/>
      <c r="B625" s="282"/>
      <c r="C625" s="283"/>
      <c r="D625" s="251"/>
      <c r="E625" s="252"/>
      <c r="F625" s="252"/>
      <c r="G625" s="252"/>
      <c r="H625" s="252"/>
      <c r="I625" s="252"/>
      <c r="J625" s="252"/>
      <c r="K625" s="252"/>
      <c r="L625" s="252"/>
      <c r="M625" s="252"/>
      <c r="N625" s="252"/>
      <c r="O625" s="252"/>
      <c r="P625" s="137"/>
      <c r="Q625" s="1"/>
    </row>
    <row r="626" spans="1:17" customFormat="1" ht="11.25" customHeight="1" x14ac:dyDescent="0.2">
      <c r="A626" s="276"/>
      <c r="B626" s="282"/>
      <c r="C626" s="283"/>
      <c r="D626" s="251"/>
      <c r="E626" s="252"/>
      <c r="F626" s="252"/>
      <c r="G626" s="252"/>
      <c r="H626" s="252"/>
      <c r="I626" s="252"/>
      <c r="J626" s="252"/>
      <c r="K626" s="252"/>
      <c r="L626" s="252"/>
      <c r="M626" s="252"/>
      <c r="N626" s="252"/>
      <c r="O626" s="252"/>
      <c r="P626" s="137"/>
      <c r="Q626" s="1"/>
    </row>
    <row r="627" spans="1:17" customFormat="1" ht="11.25" customHeight="1" x14ac:dyDescent="0.2">
      <c r="A627" s="276"/>
      <c r="B627" s="282"/>
      <c r="C627" s="283"/>
      <c r="D627" s="251"/>
      <c r="E627" s="252"/>
      <c r="F627" s="252"/>
      <c r="G627" s="252"/>
      <c r="H627" s="252"/>
      <c r="I627" s="252"/>
      <c r="J627" s="252"/>
      <c r="K627" s="252"/>
      <c r="L627" s="252"/>
      <c r="M627" s="252"/>
      <c r="N627" s="252"/>
      <c r="O627" s="252"/>
      <c r="P627" s="137"/>
      <c r="Q627" s="1"/>
    </row>
    <row r="628" spans="1:17" customFormat="1" ht="11.25" customHeight="1" x14ac:dyDescent="0.2">
      <c r="A628" s="276"/>
      <c r="B628" s="282"/>
      <c r="C628" s="283"/>
      <c r="D628" s="251"/>
      <c r="E628" s="252"/>
      <c r="F628" s="252"/>
      <c r="G628" s="252"/>
      <c r="H628" s="252"/>
      <c r="I628" s="252"/>
      <c r="J628" s="252"/>
      <c r="K628" s="252"/>
      <c r="L628" s="252"/>
      <c r="M628" s="252"/>
      <c r="N628" s="252"/>
      <c r="O628" s="252"/>
      <c r="P628" s="137"/>
      <c r="Q628" s="1"/>
    </row>
    <row r="629" spans="1:17" customFormat="1" ht="11.25" customHeight="1" x14ac:dyDescent="0.2">
      <c r="A629" s="276"/>
      <c r="B629" s="282"/>
      <c r="C629" s="283"/>
      <c r="D629" s="251"/>
      <c r="E629" s="252"/>
      <c r="F629" s="252"/>
      <c r="G629" s="252"/>
      <c r="H629" s="252"/>
      <c r="I629" s="252"/>
      <c r="J629" s="252"/>
      <c r="K629" s="252"/>
      <c r="L629" s="252"/>
      <c r="M629" s="252"/>
      <c r="N629" s="252"/>
      <c r="O629" s="252"/>
      <c r="P629" s="137"/>
      <c r="Q629" s="1"/>
    </row>
    <row r="630" spans="1:17" customFormat="1" ht="11.25" customHeight="1" x14ac:dyDescent="0.2">
      <c r="A630" s="276"/>
      <c r="B630" s="282"/>
      <c r="C630" s="283"/>
      <c r="D630" s="251"/>
      <c r="E630" s="252"/>
      <c r="F630" s="252"/>
      <c r="G630" s="252"/>
      <c r="H630" s="252"/>
      <c r="I630" s="252"/>
      <c r="J630" s="252"/>
      <c r="K630" s="252"/>
      <c r="L630" s="252"/>
      <c r="M630" s="252"/>
      <c r="N630" s="252"/>
      <c r="O630" s="252"/>
      <c r="P630" s="137"/>
      <c r="Q630" s="1"/>
    </row>
    <row r="631" spans="1:17" customFormat="1" ht="11.25" customHeight="1" x14ac:dyDescent="0.2">
      <c r="A631" s="276"/>
      <c r="B631" s="282"/>
      <c r="C631" s="283"/>
      <c r="D631" s="251"/>
      <c r="E631" s="252"/>
      <c r="F631" s="252"/>
      <c r="G631" s="252"/>
      <c r="H631" s="252"/>
      <c r="I631" s="252"/>
      <c r="J631" s="252"/>
      <c r="K631" s="252"/>
      <c r="L631" s="252"/>
      <c r="M631" s="252"/>
      <c r="N631" s="252"/>
      <c r="O631" s="252"/>
      <c r="P631" s="137"/>
      <c r="Q631" s="1"/>
    </row>
    <row r="632" spans="1:17" customFormat="1" ht="11.25" customHeight="1" x14ac:dyDescent="0.2">
      <c r="A632" s="276"/>
      <c r="B632" s="282"/>
      <c r="C632" s="283"/>
      <c r="D632" s="251"/>
      <c r="E632" s="252"/>
      <c r="F632" s="252"/>
      <c r="G632" s="252"/>
      <c r="H632" s="252"/>
      <c r="I632" s="252"/>
      <c r="J632" s="252"/>
      <c r="K632" s="252"/>
      <c r="L632" s="252"/>
      <c r="M632" s="252"/>
      <c r="N632" s="252"/>
      <c r="O632" s="252"/>
      <c r="P632" s="137"/>
      <c r="Q632" s="1"/>
    </row>
    <row r="633" spans="1:17" customFormat="1" ht="11.25" customHeight="1" x14ac:dyDescent="0.2">
      <c r="A633" s="276"/>
      <c r="B633" s="282"/>
      <c r="C633" s="283"/>
      <c r="D633" s="251"/>
      <c r="E633" s="252"/>
      <c r="F633" s="252"/>
      <c r="G633" s="252"/>
      <c r="H633" s="252"/>
      <c r="I633" s="252"/>
      <c r="J633" s="252"/>
      <c r="K633" s="252"/>
      <c r="L633" s="252"/>
      <c r="M633" s="252"/>
      <c r="N633" s="252"/>
      <c r="O633" s="252"/>
      <c r="P633" s="137"/>
      <c r="Q633" s="1"/>
    </row>
    <row r="634" spans="1:17" customFormat="1" ht="11.25" customHeight="1" x14ac:dyDescent="0.2">
      <c r="A634" s="276"/>
      <c r="B634" s="282"/>
      <c r="C634" s="283"/>
      <c r="D634" s="251"/>
      <c r="E634" s="252"/>
      <c r="F634" s="252"/>
      <c r="G634" s="252"/>
      <c r="H634" s="252"/>
      <c r="I634" s="252"/>
      <c r="J634" s="252"/>
      <c r="K634" s="252"/>
      <c r="L634" s="252"/>
      <c r="M634" s="252"/>
      <c r="N634" s="252"/>
      <c r="O634" s="252"/>
      <c r="P634" s="137"/>
      <c r="Q634" s="1"/>
    </row>
    <row r="635" spans="1:17" customFormat="1" ht="11.25" customHeight="1" x14ac:dyDescent="0.2">
      <c r="A635" s="276"/>
      <c r="B635" s="282"/>
      <c r="C635" s="283"/>
      <c r="D635" s="251"/>
      <c r="E635" s="252"/>
      <c r="F635" s="252"/>
      <c r="G635" s="252"/>
      <c r="H635" s="252"/>
      <c r="I635" s="252"/>
      <c r="J635" s="252"/>
      <c r="K635" s="252"/>
      <c r="L635" s="252"/>
      <c r="M635" s="252"/>
      <c r="N635" s="252"/>
      <c r="O635" s="252"/>
      <c r="P635" s="137"/>
      <c r="Q635" s="1"/>
    </row>
    <row r="636" spans="1:17" customFormat="1" ht="11.25" customHeight="1" x14ac:dyDescent="0.2">
      <c r="A636" s="276"/>
      <c r="B636" s="282"/>
      <c r="C636" s="283"/>
      <c r="D636" s="251"/>
      <c r="E636" s="252"/>
      <c r="F636" s="252"/>
      <c r="G636" s="252"/>
      <c r="H636" s="252"/>
      <c r="I636" s="252"/>
      <c r="J636" s="252"/>
      <c r="K636" s="252"/>
      <c r="L636" s="252"/>
      <c r="M636" s="252"/>
      <c r="N636" s="252"/>
      <c r="O636" s="252"/>
      <c r="P636" s="137"/>
      <c r="Q636" s="1"/>
    </row>
    <row r="637" spans="1:17" customFormat="1" ht="11.25" customHeight="1" x14ac:dyDescent="0.2">
      <c r="A637" s="276"/>
      <c r="B637" s="282"/>
      <c r="C637" s="283"/>
      <c r="D637" s="251"/>
      <c r="E637" s="252"/>
      <c r="F637" s="252"/>
      <c r="G637" s="252"/>
      <c r="H637" s="252"/>
      <c r="I637" s="252"/>
      <c r="J637" s="252"/>
      <c r="K637" s="252"/>
      <c r="L637" s="252"/>
      <c r="M637" s="252"/>
      <c r="N637" s="252"/>
      <c r="O637" s="252"/>
      <c r="P637" s="137"/>
      <c r="Q637" s="1"/>
    </row>
    <row r="638" spans="1:17" customFormat="1" ht="11.25" customHeight="1" x14ac:dyDescent="0.2">
      <c r="A638" s="276"/>
      <c r="B638" s="282"/>
      <c r="C638" s="283"/>
      <c r="D638" s="251"/>
      <c r="E638" s="252"/>
      <c r="F638" s="252"/>
      <c r="G638" s="252"/>
      <c r="H638" s="252"/>
      <c r="I638" s="252"/>
      <c r="J638" s="252"/>
      <c r="K638" s="252"/>
      <c r="L638" s="252"/>
      <c r="M638" s="252"/>
      <c r="N638" s="252"/>
      <c r="O638" s="252"/>
      <c r="P638" s="137"/>
      <c r="Q638" s="1"/>
    </row>
    <row r="639" spans="1:17" customFormat="1" ht="11.25" customHeight="1" x14ac:dyDescent="0.2">
      <c r="A639" s="276"/>
      <c r="B639" s="282"/>
      <c r="C639" s="283"/>
      <c r="D639" s="251"/>
      <c r="E639" s="252"/>
      <c r="F639" s="252"/>
      <c r="G639" s="252"/>
      <c r="H639" s="252"/>
      <c r="I639" s="252"/>
      <c r="J639" s="252"/>
      <c r="K639" s="252"/>
      <c r="L639" s="252"/>
      <c r="M639" s="252"/>
      <c r="N639" s="252"/>
      <c r="O639" s="252"/>
      <c r="P639" s="137"/>
      <c r="Q639" s="1"/>
    </row>
    <row r="640" spans="1:17" customFormat="1" ht="11.25" customHeight="1" x14ac:dyDescent="0.2">
      <c r="A640" s="276"/>
      <c r="B640" s="282"/>
      <c r="C640" s="283"/>
      <c r="D640" s="251"/>
      <c r="E640" s="252"/>
      <c r="F640" s="252"/>
      <c r="G640" s="252"/>
      <c r="H640" s="252"/>
      <c r="I640" s="252"/>
      <c r="J640" s="252"/>
      <c r="K640" s="252"/>
      <c r="L640" s="252"/>
      <c r="M640" s="252"/>
      <c r="N640" s="252"/>
      <c r="O640" s="252"/>
      <c r="P640" s="137"/>
      <c r="Q640" s="1"/>
    </row>
    <row r="641" spans="1:17" customFormat="1" ht="11.25" customHeight="1" x14ac:dyDescent="0.2">
      <c r="A641" s="276"/>
      <c r="B641" s="282"/>
      <c r="C641" s="283"/>
      <c r="D641" s="251"/>
      <c r="E641" s="252"/>
      <c r="F641" s="252"/>
      <c r="G641" s="252"/>
      <c r="H641" s="252"/>
      <c r="I641" s="252"/>
      <c r="J641" s="252"/>
      <c r="K641" s="252"/>
      <c r="L641" s="252"/>
      <c r="M641" s="252"/>
      <c r="N641" s="252"/>
      <c r="O641" s="252"/>
      <c r="P641" s="137"/>
      <c r="Q641" s="1"/>
    </row>
    <row r="642" spans="1:17" customFormat="1" ht="11.25" customHeight="1" x14ac:dyDescent="0.2">
      <c r="A642" s="276"/>
      <c r="B642" s="282"/>
      <c r="C642" s="283"/>
      <c r="D642" s="251"/>
      <c r="E642" s="252"/>
      <c r="F642" s="252"/>
      <c r="G642" s="252"/>
      <c r="H642" s="252"/>
      <c r="I642" s="252"/>
      <c r="J642" s="252"/>
      <c r="K642" s="252"/>
      <c r="L642" s="252"/>
      <c r="M642" s="252"/>
      <c r="N642" s="252"/>
      <c r="O642" s="252"/>
      <c r="P642" s="137"/>
      <c r="Q642" s="1"/>
    </row>
    <row r="643" spans="1:17" customFormat="1" ht="11.25" customHeight="1" x14ac:dyDescent="0.2">
      <c r="A643" s="276"/>
      <c r="B643" s="282"/>
      <c r="C643" s="283"/>
      <c r="D643" s="251"/>
      <c r="E643" s="252"/>
      <c r="F643" s="252"/>
      <c r="G643" s="252"/>
      <c r="H643" s="252"/>
      <c r="I643" s="252"/>
      <c r="J643" s="252"/>
      <c r="K643" s="252"/>
      <c r="L643" s="252"/>
      <c r="M643" s="252"/>
      <c r="N643" s="252"/>
      <c r="O643" s="252"/>
      <c r="P643" s="137"/>
      <c r="Q643" s="1"/>
    </row>
    <row r="644" spans="1:17" customFormat="1" ht="11.25" customHeight="1" x14ac:dyDescent="0.2">
      <c r="A644" s="276"/>
      <c r="B644" s="282"/>
      <c r="C644" s="283"/>
      <c r="D644" s="251"/>
      <c r="E644" s="252"/>
      <c r="F644" s="252"/>
      <c r="G644" s="252"/>
      <c r="H644" s="252"/>
      <c r="I644" s="252"/>
      <c r="J644" s="252"/>
      <c r="K644" s="252"/>
      <c r="L644" s="252"/>
      <c r="M644" s="252"/>
      <c r="N644" s="252"/>
      <c r="O644" s="252"/>
      <c r="P644" s="137"/>
      <c r="Q644" s="1"/>
    </row>
    <row r="645" spans="1:17" customFormat="1" ht="11.25" customHeight="1" x14ac:dyDescent="0.2">
      <c r="A645" s="276"/>
      <c r="B645" s="282"/>
      <c r="C645" s="283"/>
      <c r="D645" s="251"/>
      <c r="E645" s="252"/>
      <c r="F645" s="252"/>
      <c r="G645" s="252"/>
      <c r="H645" s="252"/>
      <c r="I645" s="252"/>
      <c r="J645" s="252"/>
      <c r="K645" s="252"/>
      <c r="L645" s="252"/>
      <c r="M645" s="252"/>
      <c r="N645" s="252"/>
      <c r="O645" s="252"/>
      <c r="P645" s="137"/>
      <c r="Q645" s="1"/>
    </row>
    <row r="646" spans="1:17" customFormat="1" ht="11.25" customHeight="1" x14ac:dyDescent="0.2">
      <c r="A646" s="276"/>
      <c r="B646" s="282"/>
      <c r="C646" s="283"/>
      <c r="D646" s="251"/>
      <c r="E646" s="252"/>
      <c r="F646" s="252"/>
      <c r="G646" s="252"/>
      <c r="H646" s="252"/>
      <c r="I646" s="252"/>
      <c r="J646" s="252"/>
      <c r="K646" s="252"/>
      <c r="L646" s="252"/>
      <c r="M646" s="252"/>
      <c r="N646" s="252"/>
      <c r="O646" s="252"/>
      <c r="P646" s="137"/>
      <c r="Q646" s="1"/>
    </row>
    <row r="647" spans="1:17" customFormat="1" ht="11.25" customHeight="1" x14ac:dyDescent="0.2">
      <c r="A647" s="276"/>
      <c r="B647" s="282"/>
      <c r="C647" s="283"/>
      <c r="D647" s="251"/>
      <c r="E647" s="252"/>
      <c r="F647" s="252"/>
      <c r="G647" s="252"/>
      <c r="H647" s="252"/>
      <c r="I647" s="252"/>
      <c r="J647" s="252"/>
      <c r="K647" s="252"/>
      <c r="L647" s="252"/>
      <c r="M647" s="252"/>
      <c r="N647" s="252"/>
      <c r="O647" s="252"/>
      <c r="P647" s="137"/>
      <c r="Q647" s="1"/>
    </row>
    <row r="648" spans="1:17" customFormat="1" ht="11.25" customHeight="1" x14ac:dyDescent="0.2">
      <c r="A648" s="276"/>
      <c r="B648" s="282"/>
      <c r="C648" s="283"/>
      <c r="D648" s="251"/>
      <c r="E648" s="252"/>
      <c r="F648" s="252"/>
      <c r="G648" s="252"/>
      <c r="H648" s="252"/>
      <c r="I648" s="252"/>
      <c r="J648" s="252"/>
      <c r="K648" s="252"/>
      <c r="L648" s="252"/>
      <c r="M648" s="252"/>
      <c r="N648" s="252"/>
      <c r="O648" s="252"/>
      <c r="P648" s="137"/>
      <c r="Q648" s="1"/>
    </row>
    <row r="649" spans="1:17" customFormat="1" ht="11.25" customHeight="1" x14ac:dyDescent="0.2">
      <c r="A649" s="276"/>
      <c r="B649" s="282"/>
      <c r="C649" s="283"/>
      <c r="D649" s="251"/>
      <c r="E649" s="252"/>
      <c r="F649" s="252"/>
      <c r="G649" s="252"/>
      <c r="H649" s="252"/>
      <c r="I649" s="252"/>
      <c r="J649" s="252"/>
      <c r="K649" s="252"/>
      <c r="L649" s="252"/>
      <c r="M649" s="252"/>
      <c r="N649" s="252"/>
      <c r="O649" s="252"/>
      <c r="P649" s="137"/>
      <c r="Q649" s="1"/>
    </row>
    <row r="650" spans="1:17" customFormat="1" ht="11.25" customHeight="1" x14ac:dyDescent="0.2">
      <c r="A650" s="276"/>
      <c r="B650" s="282"/>
      <c r="C650" s="283"/>
      <c r="D650" s="251"/>
      <c r="E650" s="252"/>
      <c r="F650" s="252"/>
      <c r="G650" s="252"/>
      <c r="H650" s="252"/>
      <c r="I650" s="252"/>
      <c r="J650" s="252"/>
      <c r="K650" s="252"/>
      <c r="L650" s="252"/>
      <c r="M650" s="252"/>
      <c r="N650" s="252"/>
      <c r="O650" s="252"/>
      <c r="P650" s="137"/>
      <c r="Q650" s="1"/>
    </row>
    <row r="651" spans="1:17" customFormat="1" ht="11.25" customHeight="1" x14ac:dyDescent="0.2">
      <c r="A651" s="276"/>
      <c r="B651" s="282"/>
      <c r="C651" s="283"/>
      <c r="D651" s="251"/>
      <c r="E651" s="252"/>
      <c r="F651" s="252"/>
      <c r="G651" s="252"/>
      <c r="H651" s="252"/>
      <c r="I651" s="252"/>
      <c r="J651" s="252"/>
      <c r="K651" s="252"/>
      <c r="L651" s="252"/>
      <c r="M651" s="252"/>
      <c r="N651" s="252"/>
      <c r="O651" s="252"/>
      <c r="P651" s="137"/>
      <c r="Q651" s="1"/>
    </row>
    <row r="652" spans="1:17" customFormat="1" ht="11.25" customHeight="1" x14ac:dyDescent="0.2">
      <c r="A652" s="276"/>
      <c r="B652" s="282"/>
      <c r="C652" s="283"/>
      <c r="D652" s="251"/>
      <c r="E652" s="252"/>
      <c r="F652" s="252"/>
      <c r="G652" s="252"/>
      <c r="H652" s="252"/>
      <c r="I652" s="252"/>
      <c r="J652" s="252"/>
      <c r="K652" s="252"/>
      <c r="L652" s="252"/>
      <c r="M652" s="252"/>
      <c r="N652" s="252"/>
      <c r="O652" s="252"/>
      <c r="P652" s="137"/>
      <c r="Q652" s="1"/>
    </row>
    <row r="653" spans="1:17" customFormat="1" ht="11.25" customHeight="1" x14ac:dyDescent="0.2">
      <c r="A653" s="276"/>
      <c r="B653" s="282"/>
      <c r="C653" s="283"/>
      <c r="D653" s="251"/>
      <c r="E653" s="252"/>
      <c r="F653" s="252"/>
      <c r="G653" s="252"/>
      <c r="H653" s="252"/>
      <c r="I653" s="252"/>
      <c r="J653" s="252"/>
      <c r="K653" s="252"/>
      <c r="L653" s="252"/>
      <c r="M653" s="252"/>
      <c r="N653" s="252"/>
      <c r="O653" s="252"/>
      <c r="P653" s="137"/>
      <c r="Q653" s="1"/>
    </row>
    <row r="654" spans="1:17" customFormat="1" ht="11.25" customHeight="1" x14ac:dyDescent="0.2">
      <c r="A654" s="276"/>
      <c r="B654" s="282"/>
      <c r="C654" s="283"/>
      <c r="D654" s="251"/>
      <c r="E654" s="252"/>
      <c r="F654" s="252"/>
      <c r="G654" s="252"/>
      <c r="H654" s="252"/>
      <c r="I654" s="252"/>
      <c r="J654" s="252"/>
      <c r="K654" s="252"/>
      <c r="L654" s="252"/>
      <c r="M654" s="252"/>
      <c r="N654" s="252"/>
      <c r="O654" s="252"/>
      <c r="P654" s="137"/>
      <c r="Q654" s="1"/>
    </row>
    <row r="655" spans="1:17" customFormat="1" ht="11.25" customHeight="1" x14ac:dyDescent="0.2">
      <c r="A655" s="276"/>
      <c r="B655" s="282"/>
      <c r="C655" s="283"/>
      <c r="D655" s="251"/>
      <c r="E655" s="252"/>
      <c r="F655" s="252"/>
      <c r="G655" s="252"/>
      <c r="H655" s="252"/>
      <c r="I655" s="252"/>
      <c r="J655" s="252"/>
      <c r="K655" s="252"/>
      <c r="L655" s="252"/>
      <c r="M655" s="252"/>
      <c r="N655" s="252"/>
      <c r="O655" s="252"/>
      <c r="P655" s="137"/>
      <c r="Q655" s="1"/>
    </row>
    <row r="656" spans="1:17" customFormat="1" ht="11.25" customHeight="1" x14ac:dyDescent="0.2">
      <c r="A656" s="276"/>
      <c r="B656" s="282"/>
      <c r="C656" s="283"/>
      <c r="D656" s="251"/>
      <c r="E656" s="252"/>
      <c r="F656" s="252"/>
      <c r="G656" s="252"/>
      <c r="H656" s="252"/>
      <c r="I656" s="252"/>
      <c r="J656" s="252"/>
      <c r="K656" s="252"/>
      <c r="L656" s="252"/>
      <c r="M656" s="252"/>
      <c r="N656" s="252"/>
      <c r="O656" s="252"/>
      <c r="P656" s="137"/>
      <c r="Q656" s="1"/>
    </row>
    <row r="657" spans="1:17" customFormat="1" ht="11.25" customHeight="1" x14ac:dyDescent="0.2">
      <c r="A657" s="276"/>
      <c r="B657" s="282"/>
      <c r="C657" s="283"/>
      <c r="D657" s="251"/>
      <c r="E657" s="252"/>
      <c r="F657" s="252"/>
      <c r="G657" s="252"/>
      <c r="H657" s="252"/>
      <c r="I657" s="252"/>
      <c r="J657" s="252"/>
      <c r="K657" s="252"/>
      <c r="L657" s="252"/>
      <c r="M657" s="252"/>
      <c r="N657" s="252"/>
      <c r="O657" s="252"/>
      <c r="P657" s="137"/>
      <c r="Q657" s="1"/>
    </row>
    <row r="658" spans="1:17" customFormat="1" ht="11.25" customHeight="1" x14ac:dyDescent="0.2">
      <c r="A658" s="276"/>
      <c r="B658" s="282"/>
      <c r="C658" s="283"/>
      <c r="D658" s="251"/>
      <c r="E658" s="252"/>
      <c r="F658" s="252"/>
      <c r="G658" s="252"/>
      <c r="H658" s="252"/>
      <c r="I658" s="252"/>
      <c r="J658" s="252"/>
      <c r="K658" s="252"/>
      <c r="L658" s="252"/>
      <c r="M658" s="252"/>
      <c r="N658" s="252"/>
      <c r="O658" s="252"/>
      <c r="P658" s="137"/>
      <c r="Q658" s="1"/>
    </row>
    <row r="659" spans="1:17" customFormat="1" ht="11.25" customHeight="1" x14ac:dyDescent="0.2">
      <c r="A659" s="276"/>
      <c r="B659" s="282"/>
      <c r="C659" s="283"/>
      <c r="D659" s="251"/>
      <c r="E659" s="252"/>
      <c r="F659" s="252"/>
      <c r="G659" s="252"/>
      <c r="H659" s="252"/>
      <c r="I659" s="252"/>
      <c r="J659" s="252"/>
      <c r="K659" s="252"/>
      <c r="L659" s="252"/>
      <c r="M659" s="252"/>
      <c r="N659" s="252"/>
      <c r="O659" s="252"/>
      <c r="P659" s="137"/>
      <c r="Q659" s="1"/>
    </row>
    <row r="660" spans="1:17" customFormat="1" ht="11.25" customHeight="1" x14ac:dyDescent="0.2">
      <c r="A660" s="276"/>
      <c r="B660" s="282"/>
      <c r="C660" s="283"/>
      <c r="D660" s="251"/>
      <c r="E660" s="252"/>
      <c r="F660" s="252"/>
      <c r="G660" s="252"/>
      <c r="H660" s="252"/>
      <c r="I660" s="252"/>
      <c r="J660" s="252"/>
      <c r="K660" s="252"/>
      <c r="L660" s="252"/>
      <c r="M660" s="252"/>
      <c r="N660" s="252"/>
      <c r="O660" s="252"/>
      <c r="P660" s="137"/>
      <c r="Q660" s="1"/>
    </row>
    <row r="661" spans="1:17" customFormat="1" ht="11.25" customHeight="1" x14ac:dyDescent="0.2">
      <c r="A661" s="276"/>
      <c r="B661" s="282"/>
      <c r="C661" s="283"/>
      <c r="D661" s="251"/>
      <c r="E661" s="252"/>
      <c r="F661" s="252"/>
      <c r="G661" s="252"/>
      <c r="H661" s="252"/>
      <c r="I661" s="252"/>
      <c r="J661" s="252"/>
      <c r="K661" s="252"/>
      <c r="L661" s="252"/>
      <c r="M661" s="252"/>
      <c r="N661" s="252"/>
      <c r="O661" s="252"/>
      <c r="P661" s="137"/>
      <c r="Q661" s="1"/>
    </row>
    <row r="662" spans="1:17" customFormat="1" ht="11.25" customHeight="1" x14ac:dyDescent="0.2">
      <c r="A662" s="276"/>
      <c r="B662" s="282"/>
      <c r="C662" s="283"/>
      <c r="D662" s="251"/>
      <c r="E662" s="252"/>
      <c r="F662" s="252"/>
      <c r="G662" s="252"/>
      <c r="H662" s="252"/>
      <c r="I662" s="252"/>
      <c r="J662" s="252"/>
      <c r="K662" s="252"/>
      <c r="L662" s="252"/>
      <c r="M662" s="252"/>
      <c r="N662" s="252"/>
      <c r="O662" s="252"/>
      <c r="P662" s="137"/>
      <c r="Q662" s="1"/>
    </row>
    <row r="663" spans="1:17" customFormat="1" ht="11.25" customHeight="1" x14ac:dyDescent="0.2">
      <c r="A663" s="276"/>
      <c r="B663" s="282"/>
      <c r="C663" s="283"/>
      <c r="D663" s="251"/>
      <c r="E663" s="252"/>
      <c r="F663" s="252"/>
      <c r="G663" s="252"/>
      <c r="H663" s="252"/>
      <c r="I663" s="252"/>
      <c r="J663" s="252"/>
      <c r="K663" s="252"/>
      <c r="L663" s="252"/>
      <c r="M663" s="252"/>
      <c r="N663" s="252"/>
      <c r="O663" s="252"/>
      <c r="P663" s="137"/>
      <c r="Q663" s="1"/>
    </row>
    <row r="664" spans="1:17" customFormat="1" ht="11.25" customHeight="1" x14ac:dyDescent="0.2">
      <c r="A664" s="276"/>
      <c r="B664" s="282"/>
      <c r="C664" s="283"/>
      <c r="D664" s="251"/>
      <c r="E664" s="252"/>
      <c r="F664" s="252"/>
      <c r="G664" s="252"/>
      <c r="H664" s="252"/>
      <c r="I664" s="252"/>
      <c r="J664" s="252"/>
      <c r="K664" s="252"/>
      <c r="L664" s="252"/>
      <c r="M664" s="252"/>
      <c r="N664" s="252"/>
      <c r="O664" s="252"/>
      <c r="P664" s="137"/>
      <c r="Q664" s="1"/>
    </row>
    <row r="665" spans="1:17" customFormat="1" ht="11.25" customHeight="1" x14ac:dyDescent="0.2">
      <c r="A665" s="276"/>
      <c r="B665" s="282"/>
      <c r="C665" s="283"/>
      <c r="D665" s="251"/>
      <c r="E665" s="252"/>
      <c r="F665" s="252"/>
      <c r="G665" s="252"/>
      <c r="H665" s="252"/>
      <c r="I665" s="252"/>
      <c r="J665" s="252"/>
      <c r="K665" s="252"/>
      <c r="L665" s="252"/>
      <c r="M665" s="252"/>
      <c r="N665" s="252"/>
      <c r="O665" s="252"/>
      <c r="P665" s="137"/>
      <c r="Q665" s="1"/>
    </row>
    <row r="666" spans="1:17" customFormat="1" ht="11.25" customHeight="1" x14ac:dyDescent="0.2">
      <c r="A666" s="276"/>
      <c r="B666" s="282"/>
      <c r="C666" s="283"/>
      <c r="D666" s="251"/>
      <c r="E666" s="252"/>
      <c r="F666" s="252"/>
      <c r="G666" s="252"/>
      <c r="H666" s="252"/>
      <c r="I666" s="252"/>
      <c r="J666" s="252"/>
      <c r="K666" s="252"/>
      <c r="L666" s="252"/>
      <c r="M666" s="252"/>
      <c r="N666" s="252"/>
      <c r="O666" s="252"/>
      <c r="P666" s="137"/>
      <c r="Q666" s="1"/>
    </row>
    <row r="667" spans="1:17" customFormat="1" ht="11.25" customHeight="1" x14ac:dyDescent="0.2">
      <c r="A667" s="276"/>
      <c r="B667" s="282"/>
      <c r="C667" s="283"/>
      <c r="D667" s="251"/>
      <c r="E667" s="252"/>
      <c r="F667" s="252"/>
      <c r="G667" s="252"/>
      <c r="H667" s="252"/>
      <c r="I667" s="252"/>
      <c r="J667" s="252"/>
      <c r="K667" s="252"/>
      <c r="L667" s="252"/>
      <c r="M667" s="252"/>
      <c r="N667" s="252"/>
      <c r="O667" s="252"/>
      <c r="P667" s="137"/>
      <c r="Q667" s="1"/>
    </row>
    <row r="668" spans="1:17" customFormat="1" ht="11.25" customHeight="1" x14ac:dyDescent="0.2">
      <c r="A668" s="276"/>
      <c r="B668" s="282"/>
      <c r="C668" s="283"/>
      <c r="D668" s="251"/>
      <c r="E668" s="252"/>
      <c r="F668" s="252"/>
      <c r="G668" s="252"/>
      <c r="H668" s="252"/>
      <c r="I668" s="252"/>
      <c r="J668" s="252"/>
      <c r="K668" s="252"/>
      <c r="L668" s="252"/>
      <c r="M668" s="252"/>
      <c r="N668" s="252"/>
      <c r="O668" s="252"/>
      <c r="P668" s="137"/>
      <c r="Q668" s="1"/>
    </row>
    <row r="669" spans="1:17" customFormat="1" ht="11.25" customHeight="1" x14ac:dyDescent="0.2">
      <c r="A669" s="276"/>
      <c r="B669" s="282"/>
      <c r="C669" s="283"/>
      <c r="D669" s="251"/>
      <c r="E669" s="252"/>
      <c r="F669" s="252"/>
      <c r="G669" s="252"/>
      <c r="H669" s="252"/>
      <c r="I669" s="252"/>
      <c r="J669" s="252"/>
      <c r="K669" s="252"/>
      <c r="L669" s="252"/>
      <c r="M669" s="252"/>
      <c r="N669" s="252"/>
      <c r="O669" s="252"/>
      <c r="P669" s="137"/>
      <c r="Q669" s="1"/>
    </row>
    <row r="670" spans="1:17" customFormat="1" ht="11.25" customHeight="1" x14ac:dyDescent="0.2">
      <c r="A670" s="276"/>
      <c r="B670" s="282"/>
      <c r="C670" s="283"/>
      <c r="D670" s="251"/>
      <c r="E670" s="252"/>
      <c r="F670" s="252"/>
      <c r="G670" s="252"/>
      <c r="H670" s="252"/>
      <c r="I670" s="252"/>
      <c r="J670" s="252"/>
      <c r="K670" s="252"/>
      <c r="L670" s="252"/>
      <c r="M670" s="252"/>
      <c r="N670" s="252"/>
      <c r="O670" s="252"/>
      <c r="P670" s="137"/>
      <c r="Q670" s="1"/>
    </row>
    <row r="671" spans="1:17" customFormat="1" ht="11.25" customHeight="1" x14ac:dyDescent="0.2">
      <c r="A671" s="276"/>
      <c r="B671" s="282"/>
      <c r="C671" s="283"/>
      <c r="D671" s="251"/>
      <c r="E671" s="252"/>
      <c r="F671" s="252"/>
      <c r="G671" s="252"/>
      <c r="H671" s="252"/>
      <c r="I671" s="252"/>
      <c r="J671" s="252"/>
      <c r="K671" s="252"/>
      <c r="L671" s="252"/>
      <c r="M671" s="252"/>
      <c r="N671" s="252"/>
      <c r="O671" s="252"/>
      <c r="P671" s="137"/>
      <c r="Q671" s="1"/>
    </row>
    <row r="672" spans="1:17" customFormat="1" ht="11.25" customHeight="1" x14ac:dyDescent="0.2">
      <c r="A672" s="276"/>
      <c r="B672" s="282"/>
      <c r="C672" s="283"/>
      <c r="D672" s="251"/>
      <c r="E672" s="252"/>
      <c r="F672" s="252"/>
      <c r="G672" s="252"/>
      <c r="H672" s="252"/>
      <c r="I672" s="252"/>
      <c r="J672" s="252"/>
      <c r="K672" s="252"/>
      <c r="L672" s="252"/>
      <c r="M672" s="252"/>
      <c r="N672" s="252"/>
      <c r="O672" s="252"/>
      <c r="P672" s="137"/>
      <c r="Q672" s="1"/>
    </row>
    <row r="673" spans="1:17" customFormat="1" ht="11.25" customHeight="1" x14ac:dyDescent="0.2">
      <c r="A673" s="276"/>
      <c r="B673" s="282"/>
      <c r="C673" s="283"/>
      <c r="D673" s="251"/>
      <c r="E673" s="252"/>
      <c r="F673" s="252"/>
      <c r="G673" s="252"/>
      <c r="H673" s="252"/>
      <c r="I673" s="252"/>
      <c r="J673" s="252"/>
      <c r="K673" s="252"/>
      <c r="L673" s="252"/>
      <c r="M673" s="252"/>
      <c r="N673" s="252"/>
      <c r="O673" s="252"/>
      <c r="P673" s="137"/>
      <c r="Q673" s="1"/>
    </row>
    <row r="674" spans="1:17" customFormat="1" ht="11.25" customHeight="1" x14ac:dyDescent="0.2">
      <c r="A674" s="276"/>
      <c r="B674" s="282"/>
      <c r="C674" s="283"/>
      <c r="D674" s="251"/>
      <c r="E674" s="252"/>
      <c r="F674" s="252"/>
      <c r="G674" s="252"/>
      <c r="H674" s="252"/>
      <c r="I674" s="252"/>
      <c r="J674" s="252"/>
      <c r="K674" s="252"/>
      <c r="L674" s="252"/>
      <c r="M674" s="252"/>
      <c r="N674" s="252"/>
      <c r="O674" s="252"/>
      <c r="P674" s="137"/>
      <c r="Q674" s="1"/>
    </row>
    <row r="675" spans="1:17" customFormat="1" ht="11.25" customHeight="1" x14ac:dyDescent="0.2">
      <c r="A675" s="276"/>
      <c r="B675" s="282"/>
      <c r="C675" s="283"/>
      <c r="D675" s="251"/>
      <c r="E675" s="252"/>
      <c r="F675" s="252"/>
      <c r="G675" s="252"/>
      <c r="H675" s="252"/>
      <c r="I675" s="252"/>
      <c r="J675" s="252"/>
      <c r="K675" s="252"/>
      <c r="L675" s="252"/>
      <c r="M675" s="252"/>
      <c r="N675" s="252"/>
      <c r="O675" s="252"/>
      <c r="P675" s="137"/>
      <c r="Q675" s="1"/>
    </row>
    <row r="676" spans="1:17" customFormat="1" ht="11.25" customHeight="1" x14ac:dyDescent="0.2">
      <c r="A676" s="276"/>
      <c r="B676" s="282"/>
      <c r="C676" s="283"/>
      <c r="D676" s="251"/>
      <c r="E676" s="252"/>
      <c r="F676" s="252"/>
      <c r="G676" s="252"/>
      <c r="H676" s="252"/>
      <c r="I676" s="252"/>
      <c r="J676" s="252"/>
      <c r="K676" s="252"/>
      <c r="L676" s="252"/>
      <c r="M676" s="252"/>
      <c r="N676" s="252"/>
      <c r="O676" s="252"/>
      <c r="P676" s="137"/>
      <c r="Q676" s="1"/>
    </row>
    <row r="677" spans="1:17" customFormat="1" ht="11.25" customHeight="1" x14ac:dyDescent="0.2">
      <c r="A677" s="276"/>
      <c r="B677" s="282"/>
      <c r="C677" s="283"/>
      <c r="D677" s="251"/>
      <c r="E677" s="252"/>
      <c r="F677" s="252"/>
      <c r="G677" s="252"/>
      <c r="H677" s="252"/>
      <c r="I677" s="252"/>
      <c r="J677" s="252"/>
      <c r="K677" s="252"/>
      <c r="L677" s="252"/>
      <c r="M677" s="252"/>
      <c r="N677" s="252"/>
      <c r="O677" s="252"/>
      <c r="P677" s="137"/>
      <c r="Q677" s="1"/>
    </row>
    <row r="678" spans="1:17" customFormat="1" ht="11.25" customHeight="1" x14ac:dyDescent="0.2">
      <c r="A678" s="276"/>
      <c r="B678" s="282"/>
      <c r="C678" s="283"/>
      <c r="D678" s="251"/>
      <c r="E678" s="252"/>
      <c r="F678" s="252"/>
      <c r="G678" s="252"/>
      <c r="H678" s="252"/>
      <c r="I678" s="252"/>
      <c r="J678" s="252"/>
      <c r="K678" s="252"/>
      <c r="L678" s="252"/>
      <c r="M678" s="252"/>
      <c r="N678" s="252"/>
      <c r="O678" s="252"/>
      <c r="P678" s="137"/>
      <c r="Q678" s="1"/>
    </row>
    <row r="679" spans="1:17" customFormat="1" ht="11.25" customHeight="1" x14ac:dyDescent="0.2">
      <c r="A679" s="276"/>
      <c r="B679" s="282"/>
      <c r="C679" s="283"/>
      <c r="D679" s="251"/>
      <c r="E679" s="252"/>
      <c r="F679" s="252"/>
      <c r="G679" s="252"/>
      <c r="H679" s="252"/>
      <c r="I679" s="252"/>
      <c r="J679" s="252"/>
      <c r="K679" s="252"/>
      <c r="L679" s="252"/>
      <c r="M679" s="252"/>
      <c r="N679" s="252"/>
      <c r="O679" s="252"/>
      <c r="P679" s="137"/>
      <c r="Q679" s="1"/>
    </row>
    <row r="680" spans="1:17" customFormat="1" ht="11.25" customHeight="1" x14ac:dyDescent="0.2">
      <c r="A680" s="276"/>
      <c r="B680" s="282"/>
      <c r="C680" s="283"/>
      <c r="D680" s="251"/>
      <c r="E680" s="252"/>
      <c r="F680" s="252"/>
      <c r="G680" s="252"/>
      <c r="H680" s="252"/>
      <c r="I680" s="252"/>
      <c r="J680" s="252"/>
      <c r="K680" s="252"/>
      <c r="L680" s="252"/>
      <c r="M680" s="252"/>
      <c r="N680" s="252"/>
      <c r="O680" s="252"/>
      <c r="P680" s="137"/>
      <c r="Q680" s="1"/>
    </row>
    <row r="681" spans="1:17" customFormat="1" ht="11.25" customHeight="1" x14ac:dyDescent="0.2">
      <c r="A681" s="276"/>
      <c r="B681" s="282"/>
      <c r="C681" s="283"/>
      <c r="D681" s="251"/>
      <c r="E681" s="252"/>
      <c r="F681" s="252"/>
      <c r="G681" s="252"/>
      <c r="H681" s="252"/>
      <c r="I681" s="252"/>
      <c r="J681" s="252"/>
      <c r="K681" s="252"/>
      <c r="L681" s="252"/>
      <c r="M681" s="252"/>
      <c r="N681" s="252"/>
      <c r="O681" s="252"/>
      <c r="P681" s="137"/>
      <c r="Q681" s="1"/>
    </row>
    <row r="682" spans="1:17" customFormat="1" ht="11.25" customHeight="1" x14ac:dyDescent="0.2">
      <c r="A682" s="276"/>
      <c r="B682" s="282"/>
      <c r="C682" s="283"/>
      <c r="D682" s="251"/>
      <c r="E682" s="252"/>
      <c r="F682" s="252"/>
      <c r="G682" s="252"/>
      <c r="H682" s="252"/>
      <c r="I682" s="252"/>
      <c r="J682" s="252"/>
      <c r="K682" s="252"/>
      <c r="L682" s="252"/>
      <c r="M682" s="252"/>
      <c r="N682" s="252"/>
      <c r="O682" s="252"/>
      <c r="P682" s="137"/>
      <c r="Q682" s="1"/>
    </row>
    <row r="683" spans="1:17" customFormat="1" ht="11.25" customHeight="1" x14ac:dyDescent="0.2">
      <c r="A683" s="276"/>
      <c r="B683" s="282"/>
      <c r="C683" s="283"/>
      <c r="D683" s="251"/>
      <c r="E683" s="252"/>
      <c r="F683" s="252"/>
      <c r="G683" s="252"/>
      <c r="H683" s="252"/>
      <c r="I683" s="252"/>
      <c r="J683" s="252"/>
      <c r="K683" s="252"/>
      <c r="L683" s="252"/>
      <c r="M683" s="252"/>
      <c r="N683" s="252"/>
      <c r="O683" s="252"/>
      <c r="P683" s="137"/>
      <c r="Q683" s="1"/>
    </row>
    <row r="684" spans="1:17" customFormat="1" ht="11.25" customHeight="1" x14ac:dyDescent="0.2">
      <c r="A684" s="276"/>
      <c r="B684" s="282"/>
      <c r="C684" s="283"/>
      <c r="D684" s="251"/>
      <c r="E684" s="252"/>
      <c r="F684" s="252"/>
      <c r="G684" s="252"/>
      <c r="H684" s="252"/>
      <c r="I684" s="252"/>
      <c r="J684" s="252"/>
      <c r="K684" s="252"/>
      <c r="L684" s="252"/>
      <c r="M684" s="252"/>
      <c r="N684" s="252"/>
      <c r="O684" s="252"/>
      <c r="P684" s="137"/>
      <c r="Q684" s="1"/>
    </row>
    <row r="685" spans="1:17" customFormat="1" ht="11.25" customHeight="1" x14ac:dyDescent="0.2">
      <c r="A685" s="276"/>
      <c r="B685" s="282"/>
      <c r="C685" s="283"/>
      <c r="D685" s="251"/>
      <c r="E685" s="252"/>
      <c r="F685" s="252"/>
      <c r="G685" s="252"/>
      <c r="H685" s="252"/>
      <c r="I685" s="252"/>
      <c r="J685" s="252"/>
      <c r="K685" s="252"/>
      <c r="L685" s="252"/>
      <c r="M685" s="252"/>
      <c r="N685" s="252"/>
      <c r="O685" s="252"/>
      <c r="P685" s="137"/>
      <c r="Q685" s="1"/>
    </row>
    <row r="686" spans="1:17" customFormat="1" ht="11.25" customHeight="1" x14ac:dyDescent="0.2">
      <c r="A686" s="276"/>
      <c r="B686" s="282"/>
      <c r="C686" s="283"/>
      <c r="D686" s="251"/>
      <c r="E686" s="252"/>
      <c r="F686" s="252"/>
      <c r="G686" s="252"/>
      <c r="H686" s="252"/>
      <c r="I686" s="252"/>
      <c r="J686" s="252"/>
      <c r="K686" s="252"/>
      <c r="L686" s="252"/>
      <c r="M686" s="252"/>
      <c r="N686" s="252"/>
      <c r="O686" s="252"/>
      <c r="P686" s="137"/>
      <c r="Q686" s="1"/>
    </row>
    <row r="687" spans="1:17" customFormat="1" ht="11.25" customHeight="1" x14ac:dyDescent="0.2">
      <c r="A687" s="276"/>
      <c r="B687" s="282"/>
      <c r="C687" s="283"/>
      <c r="D687" s="251"/>
      <c r="E687" s="252"/>
      <c r="F687" s="252"/>
      <c r="G687" s="252"/>
      <c r="H687" s="252"/>
      <c r="I687" s="252"/>
      <c r="J687" s="252"/>
      <c r="K687" s="252"/>
      <c r="L687" s="252"/>
      <c r="M687" s="252"/>
      <c r="N687" s="252"/>
      <c r="O687" s="252"/>
      <c r="P687" s="137"/>
      <c r="Q687" s="1"/>
    </row>
    <row r="688" spans="1:17" customFormat="1" ht="11.25" customHeight="1" x14ac:dyDescent="0.2">
      <c r="A688" s="276"/>
      <c r="B688" s="282"/>
      <c r="C688" s="283"/>
      <c r="D688" s="251"/>
      <c r="E688" s="252"/>
      <c r="F688" s="252"/>
      <c r="G688" s="252"/>
      <c r="H688" s="252"/>
      <c r="I688" s="252"/>
      <c r="J688" s="252"/>
      <c r="K688" s="252"/>
      <c r="L688" s="252"/>
      <c r="M688" s="252"/>
      <c r="N688" s="252"/>
      <c r="O688" s="252"/>
      <c r="P688" s="137"/>
      <c r="Q688" s="1"/>
    </row>
    <row r="689" spans="1:17" customFormat="1" ht="11.25" customHeight="1" x14ac:dyDescent="0.2">
      <c r="A689" s="276"/>
      <c r="B689" s="282"/>
      <c r="C689" s="283"/>
      <c r="D689" s="251"/>
      <c r="E689" s="252"/>
      <c r="F689" s="252"/>
      <c r="G689" s="252"/>
      <c r="H689" s="252"/>
      <c r="I689" s="252"/>
      <c r="J689" s="252"/>
      <c r="K689" s="252"/>
      <c r="L689" s="252"/>
      <c r="M689" s="252"/>
      <c r="N689" s="252"/>
      <c r="O689" s="252"/>
      <c r="P689" s="137"/>
      <c r="Q689" s="1"/>
    </row>
    <row r="690" spans="1:17" customFormat="1" ht="11.25" customHeight="1" x14ac:dyDescent="0.2">
      <c r="A690" s="276"/>
      <c r="B690" s="282"/>
      <c r="C690" s="283"/>
      <c r="D690" s="251"/>
      <c r="E690" s="252"/>
      <c r="F690" s="252"/>
      <c r="G690" s="252"/>
      <c r="H690" s="252"/>
      <c r="I690" s="252"/>
      <c r="J690" s="252"/>
      <c r="K690" s="252"/>
      <c r="L690" s="252"/>
      <c r="M690" s="252"/>
      <c r="N690" s="252"/>
      <c r="O690" s="252"/>
      <c r="P690" s="137"/>
      <c r="Q690" s="1"/>
    </row>
    <row r="691" spans="1:17" customFormat="1" ht="11.25" customHeight="1" x14ac:dyDescent="0.2">
      <c r="A691" s="276"/>
      <c r="B691" s="282"/>
      <c r="C691" s="283"/>
      <c r="D691" s="251"/>
      <c r="E691" s="252"/>
      <c r="F691" s="252"/>
      <c r="G691" s="252"/>
      <c r="H691" s="252"/>
      <c r="I691" s="252"/>
      <c r="J691" s="252"/>
      <c r="K691" s="252"/>
      <c r="L691" s="252"/>
      <c r="M691" s="252"/>
      <c r="N691" s="252"/>
      <c r="O691" s="252"/>
      <c r="P691" s="137"/>
      <c r="Q691" s="1"/>
    </row>
    <row r="692" spans="1:17" customFormat="1" ht="11.25" customHeight="1" x14ac:dyDescent="0.2">
      <c r="A692" s="276"/>
      <c r="B692" s="282"/>
      <c r="C692" s="283"/>
      <c r="D692" s="251"/>
      <c r="E692" s="252"/>
      <c r="F692" s="252"/>
      <c r="G692" s="252"/>
      <c r="H692" s="252"/>
      <c r="I692" s="252"/>
      <c r="J692" s="252"/>
      <c r="K692" s="252"/>
      <c r="L692" s="252"/>
      <c r="M692" s="252"/>
      <c r="N692" s="252"/>
      <c r="O692" s="252"/>
      <c r="P692" s="137"/>
      <c r="Q692" s="1"/>
    </row>
    <row r="693" spans="1:17" customFormat="1" ht="11.25" customHeight="1" x14ac:dyDescent="0.2">
      <c r="A693" s="276"/>
      <c r="B693" s="282"/>
      <c r="C693" s="283"/>
      <c r="D693" s="251"/>
      <c r="E693" s="252"/>
      <c r="F693" s="252"/>
      <c r="G693" s="252"/>
      <c r="H693" s="252"/>
      <c r="I693" s="252"/>
      <c r="J693" s="252"/>
      <c r="K693" s="252"/>
      <c r="L693" s="252"/>
      <c r="M693" s="252"/>
      <c r="N693" s="252"/>
      <c r="O693" s="252"/>
      <c r="P693" s="137"/>
      <c r="Q693" s="1"/>
    </row>
    <row r="694" spans="1:17" customFormat="1" ht="11.25" customHeight="1" x14ac:dyDescent="0.2">
      <c r="A694" s="276"/>
      <c r="B694" s="282"/>
      <c r="C694" s="283"/>
      <c r="D694" s="251"/>
      <c r="E694" s="252"/>
      <c r="F694" s="252"/>
      <c r="G694" s="252"/>
      <c r="H694" s="252"/>
      <c r="I694" s="252"/>
      <c r="J694" s="252"/>
      <c r="K694" s="252"/>
      <c r="L694" s="252"/>
      <c r="M694" s="252"/>
      <c r="N694" s="252"/>
      <c r="O694" s="252"/>
      <c r="P694" s="137"/>
      <c r="Q694" s="1"/>
    </row>
    <row r="695" spans="1:17" customFormat="1" ht="11.25" customHeight="1" x14ac:dyDescent="0.2">
      <c r="A695" s="276"/>
      <c r="B695" s="282"/>
      <c r="C695" s="283"/>
      <c r="D695" s="251"/>
      <c r="E695" s="252"/>
      <c r="F695" s="252"/>
      <c r="G695" s="252"/>
      <c r="H695" s="252"/>
      <c r="I695" s="252"/>
      <c r="J695" s="252"/>
      <c r="K695" s="252"/>
      <c r="L695" s="252"/>
      <c r="M695" s="252"/>
      <c r="N695" s="252"/>
      <c r="O695" s="252"/>
      <c r="P695" s="137"/>
      <c r="Q695" s="1"/>
    </row>
    <row r="696" spans="1:17" customFormat="1" ht="11.25" customHeight="1" x14ac:dyDescent="0.2">
      <c r="A696" s="276"/>
      <c r="B696" s="282"/>
      <c r="C696" s="283"/>
      <c r="D696" s="251"/>
      <c r="E696" s="252"/>
      <c r="F696" s="252"/>
      <c r="G696" s="252"/>
      <c r="H696" s="252"/>
      <c r="I696" s="252"/>
      <c r="J696" s="252"/>
      <c r="K696" s="252"/>
      <c r="L696" s="252"/>
      <c r="M696" s="252"/>
      <c r="N696" s="252"/>
      <c r="O696" s="252"/>
      <c r="P696" s="137"/>
      <c r="Q696" s="1"/>
    </row>
    <row r="697" spans="1:17" customFormat="1" ht="11.25" customHeight="1" x14ac:dyDescent="0.2">
      <c r="A697" s="276"/>
      <c r="B697" s="282"/>
      <c r="C697" s="283"/>
      <c r="D697" s="251"/>
      <c r="E697" s="252"/>
      <c r="F697" s="252"/>
      <c r="G697" s="252"/>
      <c r="H697" s="252"/>
      <c r="I697" s="252"/>
      <c r="J697" s="252"/>
      <c r="K697" s="252"/>
      <c r="L697" s="252"/>
      <c r="M697" s="252"/>
      <c r="N697" s="252"/>
      <c r="O697" s="252"/>
      <c r="P697" s="137"/>
      <c r="Q697" s="1"/>
    </row>
    <row r="698" spans="1:17" customFormat="1" ht="11.25" customHeight="1" x14ac:dyDescent="0.2">
      <c r="A698" s="276"/>
      <c r="B698" s="282"/>
      <c r="C698" s="283"/>
      <c r="D698" s="251"/>
      <c r="E698" s="252"/>
      <c r="F698" s="252"/>
      <c r="G698" s="252"/>
      <c r="H698" s="252"/>
      <c r="I698" s="252"/>
      <c r="J698" s="252"/>
      <c r="K698" s="252"/>
      <c r="L698" s="252"/>
      <c r="M698" s="252"/>
      <c r="N698" s="252"/>
      <c r="O698" s="252"/>
      <c r="P698" s="137"/>
      <c r="Q698" s="1"/>
    </row>
    <row r="699" spans="1:17" customFormat="1" ht="11.25" customHeight="1" x14ac:dyDescent="0.2">
      <c r="A699" s="276"/>
      <c r="B699" s="282"/>
      <c r="C699" s="283"/>
      <c r="D699" s="251"/>
      <c r="E699" s="252"/>
      <c r="F699" s="252"/>
      <c r="G699" s="252"/>
      <c r="H699" s="252"/>
      <c r="I699" s="252"/>
      <c r="J699" s="252"/>
      <c r="K699" s="252"/>
      <c r="L699" s="252"/>
      <c r="M699" s="252"/>
      <c r="N699" s="252"/>
      <c r="O699" s="252"/>
      <c r="P699" s="137"/>
      <c r="Q699" s="1"/>
    </row>
    <row r="700" spans="1:17" customFormat="1" ht="11.25" customHeight="1" x14ac:dyDescent="0.2">
      <c r="A700" s="276"/>
      <c r="B700" s="282"/>
      <c r="C700" s="283"/>
      <c r="D700" s="251"/>
      <c r="E700" s="252"/>
      <c r="F700" s="252"/>
      <c r="G700" s="252"/>
      <c r="H700" s="252"/>
      <c r="I700" s="252"/>
      <c r="J700" s="252"/>
      <c r="K700" s="252"/>
      <c r="L700" s="252"/>
      <c r="M700" s="252"/>
      <c r="N700" s="252"/>
      <c r="O700" s="252"/>
      <c r="P700" s="137"/>
      <c r="Q700" s="1"/>
    </row>
    <row r="701" spans="1:17" customFormat="1" ht="11.25" customHeight="1" x14ac:dyDescent="0.2">
      <c r="A701" s="276"/>
      <c r="B701" s="282"/>
      <c r="C701" s="283"/>
      <c r="D701" s="251"/>
      <c r="E701" s="252"/>
      <c r="F701" s="252"/>
      <c r="G701" s="252"/>
      <c r="H701" s="252"/>
      <c r="I701" s="252"/>
      <c r="J701" s="252"/>
      <c r="K701" s="252"/>
      <c r="L701" s="252"/>
      <c r="M701" s="252"/>
      <c r="N701" s="252"/>
      <c r="O701" s="252"/>
      <c r="P701" s="137"/>
      <c r="Q701" s="1"/>
    </row>
    <row r="702" spans="1:17" customFormat="1" ht="11.25" customHeight="1" x14ac:dyDescent="0.2">
      <c r="A702" s="276"/>
      <c r="B702" s="282"/>
      <c r="C702" s="283"/>
      <c r="D702" s="251"/>
      <c r="E702" s="252"/>
      <c r="F702" s="252"/>
      <c r="G702" s="252"/>
      <c r="H702" s="252"/>
      <c r="I702" s="252"/>
      <c r="J702" s="252"/>
      <c r="K702" s="252"/>
      <c r="L702" s="252"/>
      <c r="M702" s="252"/>
      <c r="N702" s="252"/>
      <c r="O702" s="252"/>
      <c r="P702" s="137"/>
      <c r="Q702" s="1"/>
    </row>
    <row r="703" spans="1:17" customFormat="1" ht="11.25" customHeight="1" x14ac:dyDescent="0.2">
      <c r="A703" s="276"/>
      <c r="B703" s="282"/>
      <c r="C703" s="283"/>
      <c r="D703" s="251"/>
      <c r="E703" s="252"/>
      <c r="F703" s="252"/>
      <c r="G703" s="252"/>
      <c r="H703" s="252"/>
      <c r="I703" s="252"/>
      <c r="J703" s="252"/>
      <c r="K703" s="252"/>
      <c r="L703" s="252"/>
      <c r="M703" s="252"/>
      <c r="N703" s="252"/>
      <c r="O703" s="252"/>
      <c r="P703" s="137"/>
      <c r="Q703" s="1"/>
    </row>
    <row r="704" spans="1:17" customFormat="1" ht="11.25" customHeight="1" x14ac:dyDescent="0.2">
      <c r="A704" s="276"/>
      <c r="B704" s="282"/>
      <c r="C704" s="283"/>
      <c r="D704" s="251"/>
      <c r="E704" s="252"/>
      <c r="F704" s="252"/>
      <c r="G704" s="252"/>
      <c r="H704" s="252"/>
      <c r="I704" s="252"/>
      <c r="J704" s="252"/>
      <c r="K704" s="252"/>
      <c r="L704" s="252"/>
      <c r="M704" s="252"/>
      <c r="N704" s="252"/>
      <c r="O704" s="252"/>
      <c r="P704" s="137"/>
      <c r="Q704" s="1"/>
    </row>
    <row r="705" spans="1:17" customFormat="1" ht="11.25" customHeight="1" x14ac:dyDescent="0.2">
      <c r="A705" s="276"/>
      <c r="B705" s="282"/>
      <c r="C705" s="283"/>
      <c r="D705" s="251"/>
      <c r="E705" s="252"/>
      <c r="F705" s="252"/>
      <c r="G705" s="252"/>
      <c r="H705" s="252"/>
      <c r="I705" s="252"/>
      <c r="J705" s="252"/>
      <c r="K705" s="252"/>
      <c r="L705" s="252"/>
      <c r="M705" s="252"/>
      <c r="N705" s="252"/>
      <c r="O705" s="252"/>
      <c r="P705" s="137"/>
      <c r="Q705" s="1"/>
    </row>
    <row r="706" spans="1:17" customFormat="1" ht="11.25" customHeight="1" x14ac:dyDescent="0.2">
      <c r="A706" s="276"/>
      <c r="B706" s="282"/>
      <c r="C706" s="283"/>
      <c r="D706" s="251"/>
      <c r="E706" s="252"/>
      <c r="F706" s="252"/>
      <c r="G706" s="252"/>
      <c r="H706" s="252"/>
      <c r="I706" s="252"/>
      <c r="J706" s="252"/>
      <c r="K706" s="252"/>
      <c r="L706" s="252"/>
      <c r="M706" s="252"/>
      <c r="N706" s="252"/>
      <c r="O706" s="252"/>
      <c r="P706" s="137"/>
      <c r="Q706" s="1"/>
    </row>
    <row r="707" spans="1:17" customFormat="1" ht="11.25" customHeight="1" x14ac:dyDescent="0.2">
      <c r="A707" s="276"/>
      <c r="B707" s="282"/>
      <c r="C707" s="283"/>
      <c r="D707" s="251"/>
      <c r="E707" s="252"/>
      <c r="F707" s="252"/>
      <c r="G707" s="252"/>
      <c r="H707" s="252"/>
      <c r="I707" s="252"/>
      <c r="J707" s="252"/>
      <c r="K707" s="252"/>
      <c r="L707" s="252"/>
      <c r="M707" s="252"/>
      <c r="N707" s="252"/>
      <c r="O707" s="252"/>
      <c r="P707" s="137"/>
      <c r="Q707" s="1"/>
    </row>
    <row r="708" spans="1:17" customFormat="1" ht="11.25" customHeight="1" x14ac:dyDescent="0.2">
      <c r="A708" s="276"/>
      <c r="B708" s="282"/>
      <c r="C708" s="283"/>
      <c r="D708" s="251"/>
      <c r="E708" s="252"/>
      <c r="F708" s="252"/>
      <c r="G708" s="252"/>
      <c r="H708" s="252"/>
      <c r="I708" s="252"/>
      <c r="J708" s="252"/>
      <c r="K708" s="252"/>
      <c r="L708" s="252"/>
      <c r="M708" s="252"/>
      <c r="N708" s="252"/>
      <c r="O708" s="252"/>
      <c r="P708" s="137"/>
      <c r="Q708" s="1"/>
    </row>
    <row r="709" spans="1:17" customFormat="1" ht="11.25" customHeight="1" x14ac:dyDescent="0.2">
      <c r="A709" s="276"/>
      <c r="B709" s="282"/>
      <c r="C709" s="283"/>
      <c r="D709" s="251"/>
      <c r="E709" s="252"/>
      <c r="F709" s="252"/>
      <c r="G709" s="252"/>
      <c r="H709" s="252"/>
      <c r="I709" s="252"/>
      <c r="J709" s="252"/>
      <c r="K709" s="252"/>
      <c r="L709" s="252"/>
      <c r="M709" s="252"/>
      <c r="N709" s="252"/>
      <c r="O709" s="252"/>
      <c r="P709" s="137"/>
      <c r="Q709" s="1"/>
    </row>
    <row r="710" spans="1:17" customFormat="1" ht="11.25" customHeight="1" x14ac:dyDescent="0.2">
      <c r="A710" s="276"/>
      <c r="B710" s="282"/>
      <c r="C710" s="283"/>
      <c r="D710" s="251"/>
      <c r="E710" s="252"/>
      <c r="F710" s="252"/>
      <c r="G710" s="252"/>
      <c r="H710" s="252"/>
      <c r="I710" s="252"/>
      <c r="J710" s="252"/>
      <c r="K710" s="252"/>
      <c r="L710" s="252"/>
      <c r="M710" s="252"/>
      <c r="N710" s="252"/>
      <c r="O710" s="252"/>
      <c r="P710" s="137"/>
      <c r="Q710" s="1"/>
    </row>
    <row r="711" spans="1:17" customFormat="1" ht="11.25" customHeight="1" x14ac:dyDescent="0.2">
      <c r="A711" s="276"/>
      <c r="B711" s="282"/>
      <c r="C711" s="283"/>
      <c r="D711" s="251"/>
      <c r="E711" s="252"/>
      <c r="F711" s="252"/>
      <c r="G711" s="252"/>
      <c r="H711" s="252"/>
      <c r="I711" s="252"/>
      <c r="J711" s="252"/>
      <c r="K711" s="252"/>
      <c r="L711" s="252"/>
      <c r="M711" s="252"/>
      <c r="N711" s="252"/>
      <c r="O711" s="252"/>
      <c r="P711" s="137"/>
      <c r="Q711" s="1"/>
    </row>
    <row r="712" spans="1:17" customFormat="1" ht="11.25" customHeight="1" x14ac:dyDescent="0.2">
      <c r="A712" s="276"/>
      <c r="B712" s="282"/>
      <c r="C712" s="283"/>
      <c r="D712" s="251"/>
      <c r="E712" s="252"/>
      <c r="F712" s="252"/>
      <c r="G712" s="252"/>
      <c r="H712" s="252"/>
      <c r="I712" s="252"/>
      <c r="J712" s="252"/>
      <c r="K712" s="252"/>
      <c r="L712" s="252"/>
      <c r="M712" s="252"/>
      <c r="N712" s="252"/>
      <c r="O712" s="252"/>
      <c r="P712" s="137"/>
      <c r="Q712" s="1"/>
    </row>
    <row r="713" spans="1:17" customFormat="1" ht="11.25" customHeight="1" x14ac:dyDescent="0.2">
      <c r="A713" s="276"/>
      <c r="B713" s="282"/>
      <c r="C713" s="283"/>
      <c r="D713" s="251"/>
      <c r="E713" s="252"/>
      <c r="F713" s="252"/>
      <c r="G713" s="252"/>
      <c r="H713" s="252"/>
      <c r="I713" s="252"/>
      <c r="J713" s="252"/>
      <c r="K713" s="252"/>
      <c r="L713" s="252"/>
      <c r="M713" s="252"/>
      <c r="N713" s="252"/>
      <c r="O713" s="252"/>
      <c r="P713" s="137"/>
      <c r="Q713" s="1"/>
    </row>
    <row r="714" spans="1:17" customFormat="1" ht="11.25" customHeight="1" x14ac:dyDescent="0.2">
      <c r="A714" s="276"/>
      <c r="B714" s="282"/>
      <c r="C714" s="283"/>
      <c r="D714" s="251"/>
      <c r="E714" s="252"/>
      <c r="F714" s="252"/>
      <c r="G714" s="252"/>
      <c r="H714" s="252"/>
      <c r="I714" s="252"/>
      <c r="J714" s="252"/>
      <c r="K714" s="252"/>
      <c r="L714" s="252"/>
      <c r="M714" s="252"/>
      <c r="N714" s="252"/>
      <c r="O714" s="252"/>
      <c r="P714" s="137"/>
      <c r="Q714" s="1"/>
    </row>
    <row r="715" spans="1:17" customFormat="1" ht="11.25" customHeight="1" x14ac:dyDescent="0.2">
      <c r="A715" s="276"/>
      <c r="B715" s="282"/>
      <c r="C715" s="283"/>
      <c r="D715" s="251"/>
      <c r="E715" s="252"/>
      <c r="F715" s="252"/>
      <c r="G715" s="252"/>
      <c r="H715" s="252"/>
      <c r="I715" s="252"/>
      <c r="J715" s="252"/>
      <c r="K715" s="252"/>
      <c r="L715" s="252"/>
      <c r="M715" s="252"/>
      <c r="N715" s="252"/>
      <c r="O715" s="252"/>
      <c r="P715" s="137"/>
      <c r="Q715" s="1"/>
    </row>
    <row r="716" spans="1:17" customFormat="1" ht="11.25" customHeight="1" x14ac:dyDescent="0.2">
      <c r="A716" s="276"/>
      <c r="B716" s="282"/>
      <c r="C716" s="283"/>
      <c r="D716" s="251"/>
      <c r="E716" s="252"/>
      <c r="F716" s="252"/>
      <c r="G716" s="252"/>
      <c r="H716" s="252"/>
      <c r="I716" s="252"/>
      <c r="J716" s="252"/>
      <c r="K716" s="252"/>
      <c r="L716" s="252"/>
      <c r="M716" s="252"/>
      <c r="N716" s="252"/>
      <c r="O716" s="252"/>
      <c r="P716" s="137"/>
      <c r="Q716" s="1"/>
    </row>
    <row r="717" spans="1:17" customFormat="1" ht="11.25" customHeight="1" x14ac:dyDescent="0.2">
      <c r="A717" s="276"/>
      <c r="B717" s="282"/>
      <c r="C717" s="283"/>
      <c r="D717" s="251"/>
      <c r="E717" s="252"/>
      <c r="F717" s="252"/>
      <c r="G717" s="252"/>
      <c r="H717" s="252"/>
      <c r="I717" s="252"/>
      <c r="J717" s="252"/>
      <c r="K717" s="252"/>
      <c r="L717" s="252"/>
      <c r="M717" s="252"/>
      <c r="N717" s="252"/>
      <c r="O717" s="252"/>
      <c r="P717" s="137"/>
      <c r="Q717" s="1"/>
    </row>
    <row r="718" spans="1:17" customFormat="1" ht="11.25" customHeight="1" x14ac:dyDescent="0.2">
      <c r="A718" s="276"/>
      <c r="B718" s="282"/>
      <c r="C718" s="283"/>
      <c r="D718" s="251"/>
      <c r="E718" s="252"/>
      <c r="F718" s="252"/>
      <c r="G718" s="252"/>
      <c r="H718" s="252"/>
      <c r="I718" s="252"/>
      <c r="J718" s="252"/>
      <c r="K718" s="252"/>
      <c r="L718" s="252"/>
      <c r="M718" s="252"/>
      <c r="N718" s="252"/>
      <c r="O718" s="252"/>
      <c r="P718" s="137"/>
      <c r="Q718" s="1"/>
    </row>
    <row r="719" spans="1:17" customFormat="1" ht="11.25" customHeight="1" x14ac:dyDescent="0.2">
      <c r="A719" s="276"/>
      <c r="B719" s="282"/>
      <c r="C719" s="283"/>
      <c r="D719" s="251"/>
      <c r="E719" s="252"/>
      <c r="F719" s="252"/>
      <c r="G719" s="252"/>
      <c r="H719" s="252"/>
      <c r="I719" s="252"/>
      <c r="J719" s="252"/>
      <c r="K719" s="252"/>
      <c r="L719" s="252"/>
      <c r="M719" s="252"/>
      <c r="N719" s="252"/>
      <c r="O719" s="252"/>
      <c r="P719" s="137"/>
      <c r="Q719" s="1"/>
    </row>
    <row r="720" spans="1:17" customFormat="1" ht="11.25" customHeight="1" x14ac:dyDescent="0.2">
      <c r="A720" s="276"/>
      <c r="B720" s="282"/>
      <c r="C720" s="283"/>
      <c r="D720" s="251"/>
      <c r="E720" s="252"/>
      <c r="F720" s="252"/>
      <c r="G720" s="252"/>
      <c r="H720" s="252"/>
      <c r="I720" s="252"/>
      <c r="J720" s="252"/>
      <c r="K720" s="252"/>
      <c r="L720" s="252"/>
      <c r="M720" s="252"/>
      <c r="N720" s="252"/>
      <c r="O720" s="252"/>
      <c r="P720" s="137"/>
      <c r="Q720" s="1"/>
    </row>
    <row r="721" spans="1:17" customFormat="1" ht="11.25" customHeight="1" x14ac:dyDescent="0.2">
      <c r="A721" s="276"/>
      <c r="B721" s="282"/>
      <c r="C721" s="283"/>
      <c r="D721" s="251"/>
      <c r="E721" s="252"/>
      <c r="F721" s="252"/>
      <c r="G721" s="252"/>
      <c r="H721" s="252"/>
      <c r="I721" s="252"/>
      <c r="J721" s="252"/>
      <c r="K721" s="252"/>
      <c r="L721" s="252"/>
      <c r="M721" s="252"/>
      <c r="N721" s="252"/>
      <c r="O721" s="252"/>
      <c r="P721" s="137"/>
      <c r="Q721" s="1"/>
    </row>
    <row r="722" spans="1:17" customFormat="1" ht="11.25" customHeight="1" x14ac:dyDescent="0.2">
      <c r="A722" s="276"/>
      <c r="B722" s="282"/>
      <c r="C722" s="283"/>
      <c r="D722" s="251"/>
      <c r="E722" s="252"/>
      <c r="F722" s="252"/>
      <c r="G722" s="252"/>
      <c r="H722" s="252"/>
      <c r="I722" s="252"/>
      <c r="J722" s="252"/>
      <c r="K722" s="252"/>
      <c r="L722" s="252"/>
      <c r="M722" s="252"/>
      <c r="N722" s="252"/>
      <c r="O722" s="252"/>
      <c r="P722" s="137"/>
      <c r="Q722" s="1"/>
    </row>
    <row r="723" spans="1:17" customFormat="1" ht="11.25" customHeight="1" x14ac:dyDescent="0.2">
      <c r="A723" s="276"/>
      <c r="B723" s="282"/>
      <c r="C723" s="283"/>
      <c r="D723" s="251"/>
      <c r="E723" s="252"/>
      <c r="F723" s="252"/>
      <c r="G723" s="252"/>
      <c r="H723" s="252"/>
      <c r="I723" s="252"/>
      <c r="J723" s="252"/>
      <c r="K723" s="252"/>
      <c r="L723" s="252"/>
      <c r="M723" s="252"/>
      <c r="N723" s="252"/>
      <c r="O723" s="252"/>
      <c r="P723" s="137"/>
      <c r="Q723" s="1"/>
    </row>
    <row r="724" spans="1:17" customFormat="1" ht="11.25" customHeight="1" x14ac:dyDescent="0.2">
      <c r="A724" s="276"/>
      <c r="B724" s="282"/>
      <c r="C724" s="283"/>
      <c r="D724" s="251"/>
      <c r="E724" s="252"/>
      <c r="F724" s="252"/>
      <c r="G724" s="252"/>
      <c r="H724" s="252"/>
      <c r="I724" s="252"/>
      <c r="J724" s="252"/>
      <c r="K724" s="252"/>
      <c r="L724" s="252"/>
      <c r="M724" s="252"/>
      <c r="N724" s="252"/>
      <c r="O724" s="252"/>
      <c r="P724" s="137"/>
      <c r="Q724" s="1"/>
    </row>
    <row r="725" spans="1:17" customFormat="1" ht="11.25" customHeight="1" x14ac:dyDescent="0.2">
      <c r="A725" s="276"/>
      <c r="B725" s="282"/>
      <c r="C725" s="283"/>
      <c r="D725" s="251"/>
      <c r="E725" s="252"/>
      <c r="F725" s="252"/>
      <c r="G725" s="252"/>
      <c r="H725" s="252"/>
      <c r="I725" s="252"/>
      <c r="J725" s="252"/>
      <c r="K725" s="252"/>
      <c r="L725" s="252"/>
      <c r="M725" s="252"/>
      <c r="N725" s="252"/>
      <c r="O725" s="252"/>
      <c r="P725" s="137"/>
      <c r="Q725" s="1"/>
    </row>
    <row r="726" spans="1:17" customFormat="1" ht="11.25" customHeight="1" x14ac:dyDescent="0.2">
      <c r="A726" s="276"/>
      <c r="B726" s="282"/>
      <c r="C726" s="283"/>
      <c r="D726" s="251"/>
      <c r="E726" s="252"/>
      <c r="F726" s="252"/>
      <c r="G726" s="252"/>
      <c r="H726" s="252"/>
      <c r="I726" s="252"/>
      <c r="J726" s="252"/>
      <c r="K726" s="252"/>
      <c r="L726" s="252"/>
      <c r="M726" s="252"/>
      <c r="N726" s="252"/>
      <c r="O726" s="252"/>
      <c r="P726" s="137"/>
      <c r="Q726" s="1"/>
    </row>
    <row r="727" spans="1:17" customFormat="1" ht="11.25" customHeight="1" x14ac:dyDescent="0.2">
      <c r="A727" s="276"/>
      <c r="B727" s="282"/>
      <c r="C727" s="283"/>
      <c r="D727" s="251"/>
      <c r="E727" s="252"/>
      <c r="F727" s="252"/>
      <c r="G727" s="252"/>
      <c r="H727" s="252"/>
      <c r="I727" s="252"/>
      <c r="J727" s="252"/>
      <c r="K727" s="252"/>
      <c r="L727" s="252"/>
      <c r="M727" s="252"/>
      <c r="N727" s="252"/>
      <c r="O727" s="252"/>
      <c r="P727" s="137"/>
      <c r="Q727" s="1"/>
    </row>
    <row r="728" spans="1:17" customFormat="1" ht="11.25" customHeight="1" x14ac:dyDescent="0.2">
      <c r="A728" s="276"/>
      <c r="B728" s="282"/>
      <c r="C728" s="283"/>
      <c r="D728" s="251"/>
      <c r="E728" s="252"/>
      <c r="F728" s="252"/>
      <c r="G728" s="252"/>
      <c r="H728" s="252"/>
      <c r="I728" s="252"/>
      <c r="J728" s="252"/>
      <c r="K728" s="252"/>
      <c r="L728" s="252"/>
      <c r="M728" s="252"/>
      <c r="N728" s="252"/>
      <c r="O728" s="252"/>
      <c r="P728" s="137"/>
      <c r="Q728" s="1"/>
    </row>
    <row r="729" spans="1:17" customFormat="1" ht="11.25" customHeight="1" x14ac:dyDescent="0.2">
      <c r="A729" s="276"/>
      <c r="B729" s="282"/>
      <c r="C729" s="283"/>
      <c r="D729" s="251"/>
      <c r="E729" s="252"/>
      <c r="F729" s="252"/>
      <c r="G729" s="252"/>
      <c r="H729" s="252"/>
      <c r="I729" s="252"/>
      <c r="J729" s="252"/>
      <c r="K729" s="252"/>
      <c r="L729" s="252"/>
      <c r="M729" s="252"/>
      <c r="N729" s="252"/>
      <c r="O729" s="252"/>
      <c r="P729" s="137"/>
      <c r="Q729" s="1"/>
    </row>
    <row r="730" spans="1:17" customFormat="1" ht="11.25" customHeight="1" x14ac:dyDescent="0.2">
      <c r="A730" s="276"/>
      <c r="B730" s="282"/>
      <c r="C730" s="283"/>
      <c r="D730" s="251"/>
      <c r="E730" s="252"/>
      <c r="F730" s="252"/>
      <c r="G730" s="252"/>
      <c r="H730" s="252"/>
      <c r="I730" s="252"/>
      <c r="J730" s="252"/>
      <c r="K730" s="252"/>
      <c r="L730" s="252"/>
      <c r="M730" s="252"/>
      <c r="N730" s="252"/>
      <c r="O730" s="252"/>
      <c r="P730" s="137"/>
      <c r="Q730" s="1"/>
    </row>
    <row r="731" spans="1:17" customFormat="1" ht="11.25" customHeight="1" x14ac:dyDescent="0.2">
      <c r="A731" s="276"/>
      <c r="B731" s="282"/>
      <c r="C731" s="283"/>
      <c r="D731" s="251"/>
      <c r="E731" s="252"/>
      <c r="F731" s="252"/>
      <c r="G731" s="252"/>
      <c r="H731" s="252"/>
      <c r="I731" s="252"/>
      <c r="J731" s="252"/>
      <c r="K731" s="252"/>
      <c r="L731" s="252"/>
      <c r="M731" s="252"/>
      <c r="N731" s="252"/>
      <c r="O731" s="252"/>
      <c r="P731" s="137"/>
      <c r="Q731" s="1"/>
    </row>
    <row r="732" spans="1:17" customFormat="1" ht="11.25" customHeight="1" x14ac:dyDescent="0.2">
      <c r="A732" s="276"/>
      <c r="B732" s="282"/>
      <c r="C732" s="283"/>
      <c r="D732" s="251"/>
      <c r="E732" s="252"/>
      <c r="F732" s="252"/>
      <c r="G732" s="252"/>
      <c r="H732" s="252"/>
      <c r="I732" s="252"/>
      <c r="J732" s="252"/>
      <c r="K732" s="252"/>
      <c r="L732" s="252"/>
      <c r="M732" s="252"/>
      <c r="N732" s="252"/>
      <c r="O732" s="252"/>
      <c r="P732" s="137"/>
      <c r="Q732" s="1"/>
    </row>
    <row r="733" spans="1:17" customFormat="1" ht="11.25" customHeight="1" x14ac:dyDescent="0.2">
      <c r="A733" s="276"/>
      <c r="B733" s="282"/>
      <c r="C733" s="283"/>
      <c r="D733" s="251"/>
      <c r="E733" s="252"/>
      <c r="F733" s="252"/>
      <c r="G733" s="252"/>
      <c r="H733" s="252"/>
      <c r="I733" s="252"/>
      <c r="J733" s="252"/>
      <c r="K733" s="252"/>
      <c r="L733" s="252"/>
      <c r="M733" s="252"/>
      <c r="N733" s="252"/>
      <c r="O733" s="252"/>
      <c r="P733" s="137"/>
      <c r="Q733" s="1"/>
    </row>
    <row r="734" spans="1:17" customFormat="1" ht="11.25" customHeight="1" x14ac:dyDescent="0.2">
      <c r="A734" s="276"/>
      <c r="B734" s="282"/>
      <c r="C734" s="283"/>
      <c r="D734" s="251"/>
      <c r="E734" s="252"/>
      <c r="F734" s="252"/>
      <c r="G734" s="252"/>
      <c r="H734" s="252"/>
      <c r="I734" s="252"/>
      <c r="J734" s="252"/>
      <c r="K734" s="252"/>
      <c r="L734" s="252"/>
      <c r="M734" s="252"/>
      <c r="N734" s="252"/>
      <c r="O734" s="252"/>
      <c r="P734" s="137"/>
      <c r="Q734" s="1"/>
    </row>
    <row r="735" spans="1:17" customFormat="1" ht="11.25" customHeight="1" x14ac:dyDescent="0.2">
      <c r="A735" s="276"/>
      <c r="B735" s="282"/>
      <c r="C735" s="283"/>
      <c r="D735" s="251"/>
      <c r="E735" s="252"/>
      <c r="F735" s="252"/>
      <c r="G735" s="252"/>
      <c r="H735" s="252"/>
      <c r="I735" s="252"/>
      <c r="J735" s="252"/>
      <c r="K735" s="252"/>
      <c r="L735" s="252"/>
      <c r="M735" s="252"/>
      <c r="N735" s="252"/>
      <c r="O735" s="252"/>
      <c r="P735" s="137"/>
      <c r="Q735" s="1"/>
    </row>
    <row r="736" spans="1:17" customFormat="1" ht="11.25" customHeight="1" x14ac:dyDescent="0.2">
      <c r="A736" s="276"/>
      <c r="B736" s="282"/>
      <c r="C736" s="283"/>
      <c r="D736" s="251"/>
      <c r="E736" s="252"/>
      <c r="F736" s="252"/>
      <c r="G736" s="252"/>
      <c r="H736" s="252"/>
      <c r="I736" s="252"/>
      <c r="J736" s="252"/>
      <c r="K736" s="252"/>
      <c r="L736" s="252"/>
      <c r="M736" s="252"/>
      <c r="N736" s="252"/>
      <c r="O736" s="252"/>
      <c r="P736" s="137"/>
      <c r="Q736" s="1"/>
    </row>
    <row r="737" spans="1:17" customFormat="1" ht="11.25" customHeight="1" x14ac:dyDescent="0.2">
      <c r="A737" s="276"/>
      <c r="B737" s="282"/>
      <c r="C737" s="283"/>
      <c r="D737" s="251"/>
      <c r="E737" s="252"/>
      <c r="F737" s="252"/>
      <c r="G737" s="252"/>
      <c r="H737" s="252"/>
      <c r="I737" s="252"/>
      <c r="J737" s="252"/>
      <c r="K737" s="252"/>
      <c r="L737" s="252"/>
      <c r="M737" s="252"/>
      <c r="N737" s="252"/>
      <c r="O737" s="252"/>
      <c r="P737" s="137"/>
      <c r="Q737" s="1"/>
    </row>
    <row r="738" spans="1:17" customFormat="1" ht="11.25" customHeight="1" x14ac:dyDescent="0.2">
      <c r="A738" s="276"/>
      <c r="B738" s="282"/>
      <c r="C738" s="283"/>
      <c r="D738" s="251"/>
      <c r="E738" s="252"/>
      <c r="F738" s="252"/>
      <c r="G738" s="252"/>
      <c r="H738" s="252"/>
      <c r="I738" s="252"/>
      <c r="J738" s="252"/>
      <c r="K738" s="252"/>
      <c r="L738" s="252"/>
      <c r="M738" s="252"/>
      <c r="N738" s="252"/>
      <c r="O738" s="252"/>
      <c r="P738" s="137"/>
      <c r="Q738" s="1"/>
    </row>
    <row r="739" spans="1:17" customFormat="1" ht="11.25" customHeight="1" x14ac:dyDescent="0.2">
      <c r="A739" s="276"/>
      <c r="B739" s="282"/>
      <c r="C739" s="283"/>
      <c r="D739" s="251"/>
      <c r="E739" s="252"/>
      <c r="F739" s="252"/>
      <c r="G739" s="252"/>
      <c r="H739" s="252"/>
      <c r="I739" s="252"/>
      <c r="J739" s="252"/>
      <c r="K739" s="252"/>
      <c r="L739" s="252"/>
      <c r="M739" s="252"/>
      <c r="N739" s="252"/>
      <c r="O739" s="252"/>
      <c r="P739" s="137"/>
      <c r="Q739" s="1"/>
    </row>
    <row r="740" spans="1:17" customFormat="1" ht="11.25" customHeight="1" x14ac:dyDescent="0.2">
      <c r="A740" s="276"/>
      <c r="B740" s="282"/>
      <c r="C740" s="283"/>
      <c r="D740" s="251"/>
      <c r="E740" s="252"/>
      <c r="F740" s="252"/>
      <c r="G740" s="252"/>
      <c r="H740" s="252"/>
      <c r="I740" s="252"/>
      <c r="J740" s="252"/>
      <c r="K740" s="252"/>
      <c r="L740" s="252"/>
      <c r="M740" s="252"/>
      <c r="N740" s="252"/>
      <c r="O740" s="252"/>
      <c r="P740" s="137"/>
      <c r="Q740" s="1"/>
    </row>
    <row r="741" spans="1:17" customFormat="1" ht="11.25" customHeight="1" x14ac:dyDescent="0.2">
      <c r="A741" s="276"/>
      <c r="B741" s="282"/>
      <c r="C741" s="283"/>
      <c r="D741" s="251"/>
      <c r="E741" s="252"/>
      <c r="F741" s="252"/>
      <c r="G741" s="252"/>
      <c r="H741" s="252"/>
      <c r="I741" s="252"/>
      <c r="J741" s="252"/>
      <c r="K741" s="252"/>
      <c r="L741" s="252"/>
      <c r="M741" s="252"/>
      <c r="N741" s="252"/>
      <c r="O741" s="252"/>
      <c r="P741" s="137"/>
      <c r="Q741" s="1"/>
    </row>
    <row r="742" spans="1:17" customFormat="1" ht="11.25" customHeight="1" x14ac:dyDescent="0.2">
      <c r="A742" s="276"/>
      <c r="B742" s="282"/>
      <c r="C742" s="283"/>
      <c r="D742" s="251"/>
      <c r="E742" s="252"/>
      <c r="F742" s="252"/>
      <c r="G742" s="252"/>
      <c r="H742" s="252"/>
      <c r="I742" s="252"/>
      <c r="J742" s="252"/>
      <c r="K742" s="252"/>
      <c r="L742" s="252"/>
      <c r="M742" s="252"/>
      <c r="N742" s="252"/>
      <c r="O742" s="252"/>
      <c r="P742" s="137"/>
      <c r="Q742" s="1"/>
    </row>
    <row r="743" spans="1:17" customFormat="1" ht="11.25" customHeight="1" x14ac:dyDescent="0.2">
      <c r="A743" s="276"/>
      <c r="B743" s="282"/>
      <c r="C743" s="283"/>
      <c r="D743" s="251"/>
      <c r="E743" s="252"/>
      <c r="F743" s="252"/>
      <c r="G743" s="252"/>
      <c r="H743" s="252"/>
      <c r="I743" s="252"/>
      <c r="J743" s="252"/>
      <c r="K743" s="252"/>
      <c r="L743" s="252"/>
      <c r="M743" s="252"/>
      <c r="N743" s="252"/>
      <c r="O743" s="252"/>
      <c r="P743" s="137"/>
      <c r="Q743" s="1"/>
    </row>
    <row r="744" spans="1:17" customFormat="1" ht="11.25" customHeight="1" x14ac:dyDescent="0.2">
      <c r="A744" s="276"/>
      <c r="B744" s="282"/>
      <c r="C744" s="283"/>
      <c r="D744" s="251"/>
      <c r="E744" s="252"/>
      <c r="F744" s="252"/>
      <c r="G744" s="252"/>
      <c r="H744" s="252"/>
      <c r="I744" s="252"/>
      <c r="J744" s="252"/>
      <c r="K744" s="252"/>
      <c r="L744" s="252"/>
      <c r="M744" s="252"/>
      <c r="N744" s="252"/>
      <c r="O744" s="252"/>
      <c r="P744" s="137"/>
      <c r="Q744" s="1"/>
    </row>
    <row r="745" spans="1:17" customFormat="1" ht="11.25" customHeight="1" x14ac:dyDescent="0.2">
      <c r="A745" s="276"/>
      <c r="B745" s="282"/>
      <c r="C745" s="283"/>
      <c r="D745" s="251"/>
      <c r="E745" s="252"/>
      <c r="F745" s="252"/>
      <c r="G745" s="252"/>
      <c r="H745" s="252"/>
      <c r="I745" s="252"/>
      <c r="J745" s="252"/>
      <c r="K745" s="252"/>
      <c r="L745" s="252"/>
      <c r="M745" s="252"/>
      <c r="N745" s="252"/>
      <c r="O745" s="252"/>
      <c r="P745" s="137"/>
      <c r="Q745" s="1"/>
    </row>
    <row r="746" spans="1:17" customFormat="1" ht="11.25" customHeight="1" x14ac:dyDescent="0.2">
      <c r="A746" s="276"/>
      <c r="B746" s="282"/>
      <c r="C746" s="283"/>
      <c r="D746" s="251"/>
      <c r="E746" s="252"/>
      <c r="F746" s="252"/>
      <c r="G746" s="252"/>
      <c r="H746" s="252"/>
      <c r="I746" s="252"/>
      <c r="J746" s="252"/>
      <c r="K746" s="252"/>
      <c r="L746" s="252"/>
      <c r="M746" s="252"/>
      <c r="N746" s="252"/>
      <c r="O746" s="252"/>
      <c r="P746" s="137"/>
      <c r="Q746" s="1"/>
    </row>
    <row r="747" spans="1:17" customFormat="1" ht="11.25" customHeight="1" x14ac:dyDescent="0.2">
      <c r="A747" s="276"/>
      <c r="B747" s="282"/>
      <c r="C747" s="283"/>
      <c r="D747" s="251"/>
      <c r="E747" s="252"/>
      <c r="F747" s="252"/>
      <c r="G747" s="252"/>
      <c r="H747" s="252"/>
      <c r="I747" s="252"/>
      <c r="J747" s="252"/>
      <c r="K747" s="252"/>
      <c r="L747" s="252"/>
      <c r="M747" s="252"/>
      <c r="N747" s="252"/>
      <c r="O747" s="252"/>
      <c r="P747" s="137"/>
      <c r="Q747" s="1"/>
    </row>
    <row r="748" spans="1:17" customFormat="1" ht="11.25" customHeight="1" x14ac:dyDescent="0.2">
      <c r="A748" s="276"/>
      <c r="B748" s="282"/>
      <c r="C748" s="283"/>
      <c r="D748" s="251"/>
      <c r="E748" s="252"/>
      <c r="F748" s="252"/>
      <c r="G748" s="252"/>
      <c r="H748" s="252"/>
      <c r="I748" s="252"/>
      <c r="J748" s="252"/>
      <c r="K748" s="252"/>
      <c r="L748" s="252"/>
      <c r="M748" s="252"/>
      <c r="N748" s="252"/>
      <c r="O748" s="252"/>
      <c r="P748" s="137"/>
      <c r="Q748" s="1"/>
    </row>
    <row r="749" spans="1:17" customFormat="1" ht="11.25" customHeight="1" x14ac:dyDescent="0.2">
      <c r="A749" s="276"/>
      <c r="B749" s="282"/>
      <c r="C749" s="283"/>
      <c r="D749" s="251"/>
      <c r="E749" s="252"/>
      <c r="F749" s="252"/>
      <c r="G749" s="252"/>
      <c r="H749" s="252"/>
      <c r="I749" s="252"/>
      <c r="J749" s="252"/>
      <c r="K749" s="252"/>
      <c r="L749" s="252"/>
      <c r="M749" s="252"/>
      <c r="N749" s="252"/>
      <c r="O749" s="252"/>
      <c r="P749" s="137"/>
      <c r="Q749" s="1"/>
    </row>
    <row r="750" spans="1:17" customFormat="1" ht="11.25" customHeight="1" x14ac:dyDescent="0.2">
      <c r="A750" s="276"/>
      <c r="B750" s="282"/>
      <c r="C750" s="283"/>
      <c r="D750" s="251"/>
      <c r="E750" s="252"/>
      <c r="F750" s="252"/>
      <c r="G750" s="252"/>
      <c r="H750" s="252"/>
      <c r="I750" s="252"/>
      <c r="J750" s="252"/>
      <c r="K750" s="252"/>
      <c r="L750" s="252"/>
      <c r="M750" s="252"/>
      <c r="N750" s="252"/>
      <c r="O750" s="252"/>
      <c r="P750" s="137"/>
      <c r="Q750" s="1"/>
    </row>
    <row r="751" spans="1:17" customFormat="1" ht="11.25" customHeight="1" x14ac:dyDescent="0.2">
      <c r="A751" s="276"/>
      <c r="B751" s="282"/>
      <c r="C751" s="283"/>
      <c r="D751" s="251"/>
      <c r="E751" s="252"/>
      <c r="F751" s="252"/>
      <c r="G751" s="252"/>
      <c r="H751" s="252"/>
      <c r="I751" s="252"/>
      <c r="J751" s="252"/>
      <c r="K751" s="252"/>
      <c r="L751" s="252"/>
      <c r="M751" s="252"/>
      <c r="N751" s="252"/>
      <c r="O751" s="252"/>
      <c r="P751" s="137"/>
      <c r="Q751" s="1"/>
    </row>
    <row r="752" spans="1:17" customFormat="1" ht="11.25" customHeight="1" x14ac:dyDescent="0.2">
      <c r="A752" s="276"/>
      <c r="B752" s="282"/>
      <c r="C752" s="283"/>
      <c r="D752" s="251"/>
      <c r="E752" s="252"/>
      <c r="F752" s="252"/>
      <c r="G752" s="252"/>
      <c r="H752" s="252"/>
      <c r="I752" s="252"/>
      <c r="J752" s="252"/>
      <c r="K752" s="252"/>
      <c r="L752" s="252"/>
      <c r="M752" s="252"/>
      <c r="N752" s="252"/>
      <c r="O752" s="252"/>
      <c r="P752" s="137"/>
      <c r="Q752" s="1"/>
    </row>
    <row r="753" spans="1:17" customFormat="1" ht="11.25" customHeight="1" x14ac:dyDescent="0.2">
      <c r="A753" s="276"/>
      <c r="B753" s="282"/>
      <c r="C753" s="283"/>
      <c r="D753" s="251"/>
      <c r="E753" s="252"/>
      <c r="F753" s="252"/>
      <c r="G753" s="252"/>
      <c r="H753" s="252"/>
      <c r="I753" s="252"/>
      <c r="J753" s="252"/>
      <c r="K753" s="252"/>
      <c r="L753" s="252"/>
      <c r="M753" s="252"/>
      <c r="N753" s="252"/>
      <c r="O753" s="252"/>
      <c r="P753" s="137"/>
      <c r="Q753" s="1"/>
    </row>
    <row r="754" spans="1:17" customFormat="1" ht="11.25" customHeight="1" x14ac:dyDescent="0.2">
      <c r="A754" s="276"/>
      <c r="B754" s="282"/>
      <c r="C754" s="283"/>
      <c r="D754" s="251"/>
      <c r="E754" s="252"/>
      <c r="F754" s="252"/>
      <c r="G754" s="252"/>
      <c r="H754" s="252"/>
      <c r="I754" s="252"/>
      <c r="J754" s="252"/>
      <c r="K754" s="252"/>
      <c r="L754" s="252"/>
      <c r="M754" s="252"/>
      <c r="N754" s="252"/>
      <c r="O754" s="252"/>
      <c r="P754" s="137"/>
      <c r="Q754" s="1"/>
    </row>
    <row r="755" spans="1:17" customFormat="1" ht="11.25" customHeight="1" x14ac:dyDescent="0.2">
      <c r="A755" s="276"/>
      <c r="B755" s="282"/>
      <c r="C755" s="283"/>
      <c r="D755" s="251"/>
      <c r="E755" s="252"/>
      <c r="F755" s="252"/>
      <c r="G755" s="252"/>
      <c r="H755" s="252"/>
      <c r="I755" s="252"/>
      <c r="J755" s="252"/>
      <c r="K755" s="252"/>
      <c r="L755" s="252"/>
      <c r="M755" s="252"/>
      <c r="N755" s="252"/>
      <c r="O755" s="252"/>
      <c r="P755" s="137"/>
      <c r="Q755" s="1"/>
    </row>
    <row r="756" spans="1:17" customFormat="1" ht="11.25" customHeight="1" x14ac:dyDescent="0.2">
      <c r="A756" s="276"/>
      <c r="B756" s="282"/>
      <c r="C756" s="283"/>
      <c r="D756" s="251"/>
      <c r="E756" s="252"/>
      <c r="F756" s="252"/>
      <c r="G756" s="252"/>
      <c r="H756" s="252"/>
      <c r="I756" s="252"/>
      <c r="J756" s="252"/>
      <c r="K756" s="252"/>
      <c r="L756" s="252"/>
      <c r="M756" s="252"/>
      <c r="N756" s="252"/>
      <c r="O756" s="252"/>
      <c r="P756" s="137"/>
      <c r="Q756" s="1"/>
    </row>
    <row r="757" spans="1:17" customFormat="1" ht="11.25" customHeight="1" x14ac:dyDescent="0.2">
      <c r="A757" s="276"/>
      <c r="B757" s="282"/>
      <c r="C757" s="283"/>
      <c r="D757" s="251"/>
      <c r="E757" s="252"/>
      <c r="F757" s="252"/>
      <c r="G757" s="252"/>
      <c r="H757" s="252"/>
      <c r="I757" s="252"/>
      <c r="J757" s="252"/>
      <c r="K757" s="252"/>
      <c r="L757" s="252"/>
      <c r="M757" s="252"/>
      <c r="N757" s="252"/>
      <c r="O757" s="252"/>
      <c r="P757" s="137"/>
      <c r="Q757" s="1"/>
    </row>
    <row r="758" spans="1:17" customFormat="1" ht="11.25" customHeight="1" x14ac:dyDescent="0.2">
      <c r="A758" s="276"/>
      <c r="B758" s="282"/>
      <c r="C758" s="283"/>
      <c r="D758" s="251"/>
      <c r="E758" s="252"/>
      <c r="F758" s="252"/>
      <c r="G758" s="252"/>
      <c r="H758" s="252"/>
      <c r="I758" s="252"/>
      <c r="J758" s="252"/>
      <c r="K758" s="252"/>
      <c r="L758" s="252"/>
      <c r="M758" s="252"/>
      <c r="N758" s="252"/>
      <c r="O758" s="252"/>
      <c r="P758" s="137"/>
      <c r="Q758" s="1"/>
    </row>
    <row r="759" spans="1:17" customFormat="1" ht="11.25" customHeight="1" x14ac:dyDescent="0.2">
      <c r="A759" s="276"/>
      <c r="B759" s="282"/>
      <c r="C759" s="283"/>
      <c r="D759" s="251"/>
      <c r="E759" s="252"/>
      <c r="F759" s="252"/>
      <c r="G759" s="252"/>
      <c r="H759" s="252"/>
      <c r="I759" s="252"/>
      <c r="J759" s="252"/>
      <c r="K759" s="252"/>
      <c r="L759" s="252"/>
      <c r="M759" s="252"/>
      <c r="N759" s="252"/>
      <c r="O759" s="252"/>
      <c r="P759" s="137"/>
      <c r="Q759" s="1"/>
    </row>
    <row r="760" spans="1:17" customFormat="1" ht="11.25" customHeight="1" x14ac:dyDescent="0.2">
      <c r="A760" s="276"/>
      <c r="B760" s="282"/>
      <c r="C760" s="283"/>
      <c r="D760" s="251"/>
      <c r="E760" s="252"/>
      <c r="F760" s="252"/>
      <c r="G760" s="252"/>
      <c r="H760" s="252"/>
      <c r="I760" s="252"/>
      <c r="J760" s="252"/>
      <c r="K760" s="252"/>
      <c r="L760" s="252"/>
      <c r="M760" s="252"/>
      <c r="N760" s="252"/>
      <c r="O760" s="252"/>
      <c r="P760" s="137"/>
      <c r="Q760" s="1"/>
    </row>
    <row r="761" spans="1:17" customFormat="1" ht="11.25" customHeight="1" x14ac:dyDescent="0.2">
      <c r="A761" s="276"/>
      <c r="B761" s="282"/>
      <c r="C761" s="283"/>
      <c r="D761" s="251"/>
      <c r="E761" s="252"/>
      <c r="F761" s="252"/>
      <c r="G761" s="252"/>
      <c r="H761" s="252"/>
      <c r="I761" s="252"/>
      <c r="J761" s="252"/>
      <c r="K761" s="252"/>
      <c r="L761" s="252"/>
      <c r="M761" s="252"/>
      <c r="N761" s="252"/>
      <c r="O761" s="252"/>
      <c r="P761" s="137"/>
      <c r="Q761" s="1"/>
    </row>
    <row r="762" spans="1:17" customFormat="1" ht="11.25" customHeight="1" x14ac:dyDescent="0.2">
      <c r="A762" s="276"/>
      <c r="B762" s="282"/>
      <c r="C762" s="283"/>
      <c r="D762" s="251"/>
      <c r="E762" s="252"/>
      <c r="F762" s="252"/>
      <c r="G762" s="252"/>
      <c r="H762" s="252"/>
      <c r="I762" s="252"/>
      <c r="J762" s="252"/>
      <c r="K762" s="252"/>
      <c r="L762" s="252"/>
      <c r="M762" s="252"/>
      <c r="N762" s="252"/>
      <c r="O762" s="252"/>
      <c r="P762" s="137"/>
      <c r="Q762" s="1"/>
    </row>
    <row r="763" spans="1:17" customFormat="1" ht="11.25" customHeight="1" x14ac:dyDescent="0.2">
      <c r="A763" s="276"/>
      <c r="B763" s="282"/>
      <c r="C763" s="283"/>
      <c r="D763" s="251"/>
      <c r="E763" s="252"/>
      <c r="F763" s="252"/>
      <c r="G763" s="252"/>
      <c r="H763" s="252"/>
      <c r="I763" s="252"/>
      <c r="J763" s="252"/>
      <c r="K763" s="252"/>
      <c r="L763" s="252"/>
      <c r="M763" s="252"/>
      <c r="N763" s="252"/>
      <c r="O763" s="252"/>
      <c r="P763" s="137"/>
      <c r="Q763" s="1"/>
    </row>
    <row r="764" spans="1:17" customFormat="1" ht="11.25" customHeight="1" x14ac:dyDescent="0.2">
      <c r="A764" s="276"/>
      <c r="B764" s="282"/>
      <c r="C764" s="283"/>
      <c r="D764" s="251"/>
      <c r="E764" s="252"/>
      <c r="F764" s="252"/>
      <c r="G764" s="252"/>
      <c r="H764" s="252"/>
      <c r="I764" s="252"/>
      <c r="J764" s="252"/>
      <c r="K764" s="252"/>
      <c r="L764" s="252"/>
      <c r="M764" s="252"/>
      <c r="N764" s="252"/>
      <c r="O764" s="252"/>
      <c r="P764" s="137"/>
      <c r="Q764" s="1"/>
    </row>
    <row r="765" spans="1:17" customFormat="1" ht="11.25" customHeight="1" x14ac:dyDescent="0.2">
      <c r="A765" s="276"/>
      <c r="B765" s="282"/>
      <c r="C765" s="283"/>
      <c r="D765" s="251"/>
      <c r="E765" s="252"/>
      <c r="F765" s="252"/>
      <c r="G765" s="252"/>
      <c r="H765" s="252"/>
      <c r="I765" s="252"/>
      <c r="J765" s="252"/>
      <c r="K765" s="252"/>
      <c r="L765" s="252"/>
      <c r="M765" s="252"/>
      <c r="N765" s="252"/>
      <c r="O765" s="252"/>
      <c r="P765" s="137"/>
      <c r="Q765" s="1"/>
    </row>
    <row r="766" spans="1:17" customFormat="1" ht="11.25" customHeight="1" x14ac:dyDescent="0.2">
      <c r="A766" s="276"/>
      <c r="B766" s="282"/>
      <c r="C766" s="283"/>
      <c r="D766" s="251"/>
      <c r="E766" s="252"/>
      <c r="F766" s="252"/>
      <c r="G766" s="252"/>
      <c r="H766" s="252"/>
      <c r="I766" s="252"/>
      <c r="J766" s="252"/>
      <c r="K766" s="252"/>
      <c r="L766" s="252"/>
      <c r="M766" s="252"/>
      <c r="N766" s="252"/>
      <c r="O766" s="252"/>
      <c r="P766" s="137"/>
      <c r="Q766" s="1"/>
    </row>
    <row r="767" spans="1:17" customFormat="1" ht="11.25" customHeight="1" x14ac:dyDescent="0.2">
      <c r="A767" s="276"/>
      <c r="B767" s="282"/>
      <c r="C767" s="283"/>
      <c r="D767" s="251"/>
      <c r="E767" s="252"/>
      <c r="F767" s="252"/>
      <c r="G767" s="252"/>
      <c r="H767" s="252"/>
      <c r="I767" s="252"/>
      <c r="J767" s="252"/>
      <c r="K767" s="252"/>
      <c r="L767" s="252"/>
      <c r="M767" s="252"/>
      <c r="N767" s="252"/>
      <c r="O767" s="252"/>
      <c r="P767" s="137"/>
      <c r="Q767" s="1"/>
    </row>
    <row r="768" spans="1:17" customFormat="1" ht="11.25" customHeight="1" x14ac:dyDescent="0.2">
      <c r="A768" s="276"/>
      <c r="B768" s="282"/>
      <c r="C768" s="283"/>
      <c r="D768" s="251"/>
      <c r="E768" s="252"/>
      <c r="F768" s="252"/>
      <c r="G768" s="252"/>
      <c r="H768" s="252"/>
      <c r="I768" s="252"/>
      <c r="J768" s="252"/>
      <c r="K768" s="252"/>
      <c r="L768" s="252"/>
      <c r="M768" s="252"/>
      <c r="N768" s="252"/>
      <c r="O768" s="252"/>
      <c r="P768" s="137"/>
      <c r="Q768" s="1"/>
    </row>
    <row r="769" spans="1:17" customFormat="1" ht="11.25" customHeight="1" x14ac:dyDescent="0.2">
      <c r="A769" s="276"/>
      <c r="B769" s="282"/>
      <c r="C769" s="283"/>
      <c r="D769" s="251"/>
      <c r="E769" s="252"/>
      <c r="F769" s="252"/>
      <c r="G769" s="252"/>
      <c r="H769" s="252"/>
      <c r="I769" s="252"/>
      <c r="J769" s="252"/>
      <c r="K769" s="252"/>
      <c r="L769" s="252"/>
      <c r="M769" s="252"/>
      <c r="N769" s="252"/>
      <c r="O769" s="252"/>
      <c r="P769" s="137"/>
      <c r="Q769" s="1"/>
    </row>
    <row r="770" spans="1:17" customFormat="1" ht="11.25" customHeight="1" x14ac:dyDescent="0.2">
      <c r="A770" s="276"/>
      <c r="B770" s="282"/>
      <c r="C770" s="283"/>
      <c r="D770" s="251"/>
      <c r="E770" s="252"/>
      <c r="F770" s="252"/>
      <c r="G770" s="252"/>
      <c r="H770" s="252"/>
      <c r="I770" s="252"/>
      <c r="J770" s="252"/>
      <c r="K770" s="252"/>
      <c r="L770" s="252"/>
      <c r="M770" s="252"/>
      <c r="N770" s="252"/>
      <c r="O770" s="252"/>
      <c r="P770" s="137"/>
      <c r="Q770" s="1"/>
    </row>
    <row r="771" spans="1:17" customFormat="1" ht="11.25" customHeight="1" x14ac:dyDescent="0.2">
      <c r="A771" s="276"/>
      <c r="B771" s="282"/>
      <c r="C771" s="283"/>
      <c r="D771" s="251"/>
      <c r="E771" s="252"/>
      <c r="F771" s="252"/>
      <c r="G771" s="252"/>
      <c r="H771" s="252"/>
      <c r="I771" s="252"/>
      <c r="J771" s="252"/>
      <c r="K771" s="252"/>
      <c r="L771" s="252"/>
      <c r="M771" s="252"/>
      <c r="N771" s="252"/>
      <c r="O771" s="252"/>
      <c r="P771" s="137"/>
      <c r="Q771" s="1"/>
    </row>
    <row r="772" spans="1:17" customFormat="1" ht="11.25" customHeight="1" x14ac:dyDescent="0.2">
      <c r="A772" s="276"/>
      <c r="B772" s="282"/>
      <c r="C772" s="283"/>
      <c r="D772" s="251"/>
      <c r="E772" s="252"/>
      <c r="F772" s="252"/>
      <c r="G772" s="252"/>
      <c r="H772" s="252"/>
      <c r="I772" s="252"/>
      <c r="J772" s="252"/>
      <c r="K772" s="252"/>
      <c r="L772" s="252"/>
      <c r="M772" s="252"/>
      <c r="N772" s="252"/>
      <c r="O772" s="252"/>
      <c r="P772" s="137"/>
      <c r="Q772" s="1"/>
    </row>
    <row r="773" spans="1:17" customFormat="1" ht="11.25" customHeight="1" x14ac:dyDescent="0.2">
      <c r="A773" s="276"/>
      <c r="B773" s="282"/>
      <c r="C773" s="283"/>
      <c r="D773" s="251"/>
      <c r="E773" s="252"/>
      <c r="F773" s="252"/>
      <c r="G773" s="252"/>
      <c r="H773" s="252"/>
      <c r="I773" s="252"/>
      <c r="J773" s="252"/>
      <c r="K773" s="252"/>
      <c r="L773" s="252"/>
      <c r="M773" s="252"/>
      <c r="N773" s="252"/>
      <c r="O773" s="252"/>
      <c r="P773" s="137"/>
      <c r="Q773" s="1"/>
    </row>
    <row r="774" spans="1:17" customFormat="1" ht="11.25" customHeight="1" x14ac:dyDescent="0.2">
      <c r="A774" s="276"/>
      <c r="B774" s="282"/>
      <c r="C774" s="283"/>
      <c r="D774" s="251"/>
      <c r="E774" s="252"/>
      <c r="F774" s="252"/>
      <c r="G774" s="252"/>
      <c r="H774" s="252"/>
      <c r="I774" s="252"/>
      <c r="J774" s="252"/>
      <c r="K774" s="252"/>
      <c r="L774" s="252"/>
      <c r="M774" s="252"/>
      <c r="N774" s="252"/>
      <c r="O774" s="252"/>
      <c r="P774" s="137"/>
      <c r="Q774" s="1"/>
    </row>
    <row r="775" spans="1:17" customFormat="1" ht="11.25" customHeight="1" x14ac:dyDescent="0.2">
      <c r="A775" s="276"/>
      <c r="B775" s="282"/>
      <c r="C775" s="283"/>
      <c r="D775" s="251"/>
      <c r="E775" s="252"/>
      <c r="F775" s="252"/>
      <c r="G775" s="252"/>
      <c r="H775" s="252"/>
      <c r="I775" s="252"/>
      <c r="J775" s="252"/>
      <c r="K775" s="252"/>
      <c r="L775" s="252"/>
      <c r="M775" s="252"/>
      <c r="N775" s="252"/>
      <c r="O775" s="252"/>
      <c r="P775" s="137"/>
      <c r="Q775" s="1"/>
    </row>
    <row r="776" spans="1:17" customFormat="1" ht="11.25" customHeight="1" x14ac:dyDescent="0.2">
      <c r="A776" s="276"/>
      <c r="B776" s="282"/>
      <c r="C776" s="283"/>
      <c r="D776" s="251"/>
      <c r="E776" s="252"/>
      <c r="F776" s="252"/>
      <c r="G776" s="252"/>
      <c r="H776" s="252"/>
      <c r="I776" s="252"/>
      <c r="J776" s="252"/>
      <c r="K776" s="252"/>
      <c r="L776" s="252"/>
      <c r="M776" s="252"/>
      <c r="N776" s="252"/>
      <c r="O776" s="252"/>
      <c r="P776" s="137"/>
      <c r="Q776" s="1"/>
    </row>
    <row r="777" spans="1:17" customFormat="1" ht="11.25" customHeight="1" x14ac:dyDescent="0.2">
      <c r="A777" s="276"/>
      <c r="B777" s="282"/>
      <c r="C777" s="283"/>
      <c r="D777" s="251"/>
      <c r="E777" s="252"/>
      <c r="F777" s="252"/>
      <c r="G777" s="252"/>
      <c r="H777" s="252"/>
      <c r="I777" s="252"/>
      <c r="J777" s="252"/>
      <c r="K777" s="252"/>
      <c r="L777" s="252"/>
      <c r="M777" s="252"/>
      <c r="N777" s="252"/>
      <c r="O777" s="252"/>
      <c r="P777" s="137"/>
      <c r="Q777" s="1"/>
    </row>
    <row r="778" spans="1:17" customFormat="1" ht="11.25" customHeight="1" x14ac:dyDescent="0.2">
      <c r="A778" s="276"/>
      <c r="B778" s="282"/>
      <c r="C778" s="283"/>
      <c r="D778" s="251"/>
      <c r="E778" s="252"/>
      <c r="F778" s="252"/>
      <c r="G778" s="252"/>
      <c r="H778" s="252"/>
      <c r="I778" s="252"/>
      <c r="J778" s="252"/>
      <c r="K778" s="252"/>
      <c r="L778" s="252"/>
      <c r="M778" s="252"/>
      <c r="N778" s="252"/>
      <c r="O778" s="252"/>
      <c r="P778" s="137"/>
      <c r="Q778" s="1"/>
    </row>
    <row r="779" spans="1:17" customFormat="1" ht="11.25" customHeight="1" x14ac:dyDescent="0.2">
      <c r="A779" s="276"/>
      <c r="B779" s="282"/>
      <c r="C779" s="283"/>
      <c r="D779" s="251"/>
      <c r="E779" s="252"/>
      <c r="F779" s="252"/>
      <c r="G779" s="252"/>
      <c r="H779" s="252"/>
      <c r="I779" s="252"/>
      <c r="J779" s="252"/>
      <c r="K779" s="252"/>
      <c r="L779" s="252"/>
      <c r="M779" s="252"/>
      <c r="N779" s="252"/>
      <c r="O779" s="252"/>
      <c r="P779" s="137"/>
      <c r="Q779" s="1"/>
    </row>
    <row r="780" spans="1:17" customFormat="1" ht="11.25" customHeight="1" x14ac:dyDescent="0.2">
      <c r="A780" s="276"/>
      <c r="B780" s="282"/>
      <c r="C780" s="283"/>
      <c r="D780" s="251"/>
      <c r="E780" s="252"/>
      <c r="F780" s="252"/>
      <c r="G780" s="252"/>
      <c r="H780" s="252"/>
      <c r="I780" s="252"/>
      <c r="J780" s="252"/>
      <c r="K780" s="252"/>
      <c r="L780" s="252"/>
      <c r="M780" s="252"/>
      <c r="N780" s="252"/>
      <c r="O780" s="252"/>
      <c r="P780" s="137"/>
      <c r="Q780" s="1"/>
    </row>
    <row r="781" spans="1:17" customFormat="1" ht="11.25" customHeight="1" x14ac:dyDescent="0.2">
      <c r="A781" s="276"/>
      <c r="B781" s="282"/>
      <c r="C781" s="283"/>
      <c r="D781" s="251"/>
      <c r="E781" s="252"/>
      <c r="F781" s="252"/>
      <c r="G781" s="252"/>
      <c r="H781" s="252"/>
      <c r="I781" s="252"/>
      <c r="J781" s="252"/>
      <c r="K781" s="252"/>
      <c r="L781" s="252"/>
      <c r="M781" s="252"/>
      <c r="N781" s="252"/>
      <c r="O781" s="252"/>
      <c r="P781" s="137"/>
      <c r="Q781" s="1"/>
    </row>
    <row r="782" spans="1:17" customFormat="1" ht="11.25" customHeight="1" x14ac:dyDescent="0.2">
      <c r="A782" s="276"/>
      <c r="B782" s="282"/>
      <c r="C782" s="283"/>
      <c r="D782" s="251"/>
      <c r="E782" s="252"/>
      <c r="F782" s="252"/>
      <c r="G782" s="252"/>
      <c r="H782" s="252"/>
      <c r="I782" s="252"/>
      <c r="J782" s="252"/>
      <c r="K782" s="252"/>
      <c r="L782" s="252"/>
      <c r="M782" s="252"/>
      <c r="N782" s="252"/>
      <c r="O782" s="252"/>
      <c r="P782" s="137"/>
      <c r="Q782" s="1"/>
    </row>
    <row r="783" spans="1:17" customFormat="1" ht="11.25" customHeight="1" x14ac:dyDescent="0.2">
      <c r="A783" s="276"/>
      <c r="B783" s="282"/>
      <c r="C783" s="283"/>
      <c r="D783" s="251"/>
      <c r="E783" s="252"/>
      <c r="F783" s="252"/>
      <c r="G783" s="252"/>
      <c r="H783" s="252"/>
      <c r="I783" s="252"/>
      <c r="J783" s="252"/>
      <c r="K783" s="252"/>
      <c r="L783" s="252"/>
      <c r="M783" s="252"/>
      <c r="N783" s="252"/>
      <c r="O783" s="252"/>
      <c r="P783" s="137"/>
      <c r="Q783" s="1"/>
    </row>
    <row r="784" spans="1:17" customFormat="1" ht="11.25" customHeight="1" x14ac:dyDescent="0.2">
      <c r="A784" s="276"/>
      <c r="B784" s="282"/>
      <c r="C784" s="283"/>
      <c r="D784" s="251"/>
      <c r="E784" s="252"/>
      <c r="F784" s="252"/>
      <c r="G784" s="252"/>
      <c r="H784" s="252"/>
      <c r="I784" s="252"/>
      <c r="J784" s="252"/>
      <c r="K784" s="252"/>
      <c r="L784" s="252"/>
      <c r="M784" s="252"/>
      <c r="N784" s="252"/>
      <c r="O784" s="252"/>
      <c r="P784" s="137"/>
      <c r="Q784" s="1"/>
    </row>
    <row r="785" spans="1:17" customFormat="1" ht="11.25" customHeight="1" x14ac:dyDescent="0.2">
      <c r="A785" s="276"/>
      <c r="B785" s="282"/>
      <c r="C785" s="283"/>
      <c r="D785" s="251"/>
      <c r="E785" s="252"/>
      <c r="F785" s="252"/>
      <c r="G785" s="252"/>
      <c r="H785" s="252"/>
      <c r="I785" s="252"/>
      <c r="J785" s="252"/>
      <c r="K785" s="252"/>
      <c r="L785" s="252"/>
      <c r="M785" s="252"/>
      <c r="N785" s="252"/>
      <c r="O785" s="252"/>
      <c r="P785" s="137"/>
      <c r="Q785" s="1"/>
    </row>
    <row r="786" spans="1:17" customFormat="1" ht="11.25" customHeight="1" x14ac:dyDescent="0.2">
      <c r="A786" s="276"/>
      <c r="B786" s="282"/>
      <c r="C786" s="283"/>
      <c r="D786" s="251"/>
      <c r="E786" s="252"/>
      <c r="F786" s="252"/>
      <c r="G786" s="252"/>
      <c r="H786" s="252"/>
      <c r="I786" s="252"/>
      <c r="J786" s="252"/>
      <c r="K786" s="252"/>
      <c r="L786" s="252"/>
      <c r="M786" s="252"/>
      <c r="N786" s="252"/>
      <c r="O786" s="252"/>
      <c r="P786" s="137"/>
      <c r="Q786" s="1"/>
    </row>
    <row r="787" spans="1:17" customFormat="1" ht="11.25" customHeight="1" x14ac:dyDescent="0.2">
      <c r="A787" s="276"/>
      <c r="B787" s="282"/>
      <c r="C787" s="283"/>
      <c r="D787" s="251"/>
      <c r="E787" s="252"/>
      <c r="F787" s="252"/>
      <c r="G787" s="252"/>
      <c r="H787" s="252"/>
      <c r="I787" s="252"/>
      <c r="J787" s="252"/>
      <c r="K787" s="252"/>
      <c r="L787" s="252"/>
      <c r="M787" s="252"/>
      <c r="N787" s="252"/>
      <c r="O787" s="252"/>
      <c r="P787" s="137"/>
      <c r="Q787" s="1"/>
    </row>
    <row r="788" spans="1:17" customFormat="1" ht="11.25" customHeight="1" x14ac:dyDescent="0.2">
      <c r="A788" s="276"/>
      <c r="B788" s="282"/>
      <c r="C788" s="283"/>
      <c r="D788" s="251"/>
      <c r="E788" s="252"/>
      <c r="F788" s="252"/>
      <c r="G788" s="252"/>
      <c r="H788" s="252"/>
      <c r="I788" s="252"/>
      <c r="J788" s="252"/>
      <c r="K788" s="252"/>
      <c r="L788" s="252"/>
      <c r="M788" s="252"/>
      <c r="N788" s="252"/>
      <c r="O788" s="252"/>
      <c r="P788" s="137"/>
      <c r="Q788" s="1"/>
    </row>
    <row r="789" spans="1:17" customFormat="1" ht="11.25" customHeight="1" x14ac:dyDescent="0.2">
      <c r="A789" s="276"/>
      <c r="B789" s="282"/>
      <c r="C789" s="283"/>
      <c r="D789" s="251"/>
      <c r="E789" s="252"/>
      <c r="F789" s="252"/>
      <c r="G789" s="252"/>
      <c r="H789" s="252"/>
      <c r="I789" s="252"/>
      <c r="J789" s="252"/>
      <c r="K789" s="252"/>
      <c r="L789" s="252"/>
      <c r="M789" s="252"/>
      <c r="N789" s="252"/>
      <c r="O789" s="252"/>
      <c r="P789" s="137"/>
      <c r="Q789" s="1"/>
    </row>
    <row r="790" spans="1:17" customFormat="1" ht="11.25" customHeight="1" x14ac:dyDescent="0.2">
      <c r="A790" s="276"/>
      <c r="B790" s="282"/>
      <c r="C790" s="283"/>
      <c r="D790" s="251"/>
      <c r="E790" s="252"/>
      <c r="F790" s="252"/>
      <c r="G790" s="252"/>
      <c r="H790" s="252"/>
      <c r="I790" s="252"/>
      <c r="J790" s="252"/>
      <c r="K790" s="252"/>
      <c r="L790" s="252"/>
      <c r="M790" s="252"/>
      <c r="N790" s="252"/>
      <c r="O790" s="252"/>
      <c r="P790" s="137"/>
      <c r="Q790" s="1"/>
    </row>
    <row r="791" spans="1:17" customFormat="1" ht="11.25" customHeight="1" x14ac:dyDescent="0.2">
      <c r="A791" s="276"/>
      <c r="B791" s="282"/>
      <c r="C791" s="283"/>
      <c r="D791" s="251"/>
      <c r="E791" s="252"/>
      <c r="F791" s="252"/>
      <c r="G791" s="252"/>
      <c r="H791" s="252"/>
      <c r="I791" s="252"/>
      <c r="J791" s="252"/>
      <c r="K791" s="252"/>
      <c r="L791" s="252"/>
      <c r="M791" s="252"/>
      <c r="N791" s="252"/>
      <c r="O791" s="252"/>
      <c r="P791" s="137"/>
      <c r="Q791" s="1"/>
    </row>
    <row r="792" spans="1:17" customFormat="1" ht="11.25" customHeight="1" x14ac:dyDescent="0.2">
      <c r="A792" s="276"/>
      <c r="B792" s="282"/>
      <c r="C792" s="283"/>
      <c r="D792" s="251"/>
      <c r="E792" s="252"/>
      <c r="F792" s="252"/>
      <c r="G792" s="252"/>
      <c r="H792" s="252"/>
      <c r="I792" s="252"/>
      <c r="J792" s="252"/>
      <c r="K792" s="252"/>
      <c r="L792" s="252"/>
      <c r="M792" s="252"/>
      <c r="N792" s="252"/>
      <c r="O792" s="252"/>
      <c r="P792" s="137"/>
      <c r="Q792" s="1"/>
    </row>
    <row r="793" spans="1:17" customFormat="1" ht="11.25" customHeight="1" x14ac:dyDescent="0.2">
      <c r="A793" s="276"/>
      <c r="B793" s="282"/>
      <c r="C793" s="283"/>
      <c r="D793" s="251"/>
      <c r="E793" s="252"/>
      <c r="F793" s="252"/>
      <c r="G793" s="252"/>
      <c r="H793" s="252"/>
      <c r="I793" s="252"/>
      <c r="J793" s="252"/>
      <c r="K793" s="252"/>
      <c r="L793" s="252"/>
      <c r="M793" s="252"/>
      <c r="N793" s="252"/>
      <c r="O793" s="252"/>
      <c r="P793" s="137"/>
      <c r="Q793" s="1"/>
    </row>
    <row r="794" spans="1:17" customFormat="1" ht="11.25" customHeight="1" x14ac:dyDescent="0.2">
      <c r="A794" s="276"/>
      <c r="B794" s="282"/>
      <c r="C794" s="283"/>
      <c r="D794" s="251"/>
      <c r="E794" s="252"/>
      <c r="F794" s="252"/>
      <c r="G794" s="252"/>
      <c r="H794" s="252"/>
      <c r="I794" s="252"/>
      <c r="J794" s="252"/>
      <c r="K794" s="252"/>
      <c r="L794" s="252"/>
      <c r="M794" s="252"/>
      <c r="N794" s="252"/>
      <c r="O794" s="252"/>
      <c r="P794" s="137"/>
      <c r="Q794" s="1"/>
    </row>
    <row r="795" spans="1:17" customFormat="1" ht="11.25" customHeight="1" x14ac:dyDescent="0.2">
      <c r="A795" s="276"/>
      <c r="B795" s="282"/>
      <c r="C795" s="283"/>
      <c r="D795" s="251"/>
      <c r="E795" s="252"/>
      <c r="F795" s="252"/>
      <c r="G795" s="252"/>
      <c r="H795" s="252"/>
      <c r="I795" s="252"/>
      <c r="J795" s="252"/>
      <c r="K795" s="252"/>
      <c r="L795" s="252"/>
      <c r="M795" s="252"/>
      <c r="N795" s="252"/>
      <c r="O795" s="252"/>
      <c r="P795" s="137"/>
      <c r="Q795" s="1"/>
    </row>
    <row r="796" spans="1:17" customFormat="1" ht="11.25" customHeight="1" x14ac:dyDescent="0.2">
      <c r="A796" s="276"/>
      <c r="B796" s="282"/>
      <c r="C796" s="283"/>
      <c r="D796" s="251"/>
      <c r="E796" s="252"/>
      <c r="F796" s="252"/>
      <c r="G796" s="252"/>
      <c r="H796" s="252"/>
      <c r="I796" s="252"/>
      <c r="J796" s="252"/>
      <c r="K796" s="252"/>
      <c r="L796" s="252"/>
      <c r="M796" s="252"/>
      <c r="N796" s="252"/>
      <c r="O796" s="252"/>
      <c r="P796" s="137"/>
      <c r="Q796" s="1"/>
    </row>
    <row r="797" spans="1:17" customFormat="1" ht="11.25" customHeight="1" x14ac:dyDescent="0.2">
      <c r="A797" s="276"/>
      <c r="B797" s="282"/>
      <c r="C797" s="283"/>
      <c r="D797" s="251"/>
      <c r="E797" s="252"/>
      <c r="F797" s="252"/>
      <c r="G797" s="252"/>
      <c r="H797" s="252"/>
      <c r="I797" s="252"/>
      <c r="J797" s="252"/>
      <c r="K797" s="252"/>
      <c r="L797" s="252"/>
      <c r="M797" s="252"/>
      <c r="N797" s="252"/>
      <c r="O797" s="252"/>
      <c r="P797" s="137"/>
      <c r="Q797" s="1"/>
    </row>
    <row r="798" spans="1:17" customFormat="1" ht="11.25" customHeight="1" x14ac:dyDescent="0.2">
      <c r="A798" s="276"/>
      <c r="B798" s="282"/>
      <c r="C798" s="283"/>
      <c r="D798" s="251"/>
      <c r="E798" s="252"/>
      <c r="F798" s="252"/>
      <c r="G798" s="252"/>
      <c r="H798" s="252"/>
      <c r="I798" s="252"/>
      <c r="J798" s="252"/>
      <c r="K798" s="252"/>
      <c r="L798" s="252"/>
      <c r="M798" s="252"/>
      <c r="N798" s="252"/>
      <c r="O798" s="252"/>
      <c r="P798" s="137"/>
      <c r="Q798" s="1"/>
    </row>
    <row r="799" spans="1:17" customFormat="1" ht="11.25" customHeight="1" x14ac:dyDescent="0.2">
      <c r="A799" s="276"/>
      <c r="B799" s="282"/>
      <c r="C799" s="283"/>
      <c r="D799" s="251"/>
      <c r="E799" s="252"/>
      <c r="F799" s="252"/>
      <c r="G799" s="252"/>
      <c r="H799" s="252"/>
      <c r="I799" s="252"/>
      <c r="J799" s="252"/>
      <c r="K799" s="252"/>
      <c r="L799" s="252"/>
      <c r="M799" s="252"/>
      <c r="N799" s="252"/>
      <c r="O799" s="252"/>
      <c r="P799" s="137"/>
      <c r="Q799" s="1"/>
    </row>
    <row r="800" spans="1:17" customFormat="1" ht="11.25" customHeight="1" x14ac:dyDescent="0.2">
      <c r="A800" s="276"/>
      <c r="B800" s="282"/>
      <c r="C800" s="283"/>
      <c r="D800" s="251"/>
      <c r="E800" s="252"/>
      <c r="F800" s="252"/>
      <c r="G800" s="252"/>
      <c r="H800" s="252"/>
      <c r="I800" s="252"/>
      <c r="J800" s="252"/>
      <c r="K800" s="252"/>
      <c r="L800" s="252"/>
      <c r="M800" s="252"/>
      <c r="N800" s="252"/>
      <c r="O800" s="252"/>
      <c r="P800" s="137"/>
      <c r="Q800" s="1"/>
    </row>
    <row r="801" spans="1:17" customFormat="1" ht="11.25" customHeight="1" x14ac:dyDescent="0.2">
      <c r="A801" s="276"/>
      <c r="B801" s="282"/>
      <c r="C801" s="283"/>
      <c r="D801" s="251"/>
      <c r="E801" s="252"/>
      <c r="F801" s="252"/>
      <c r="G801" s="252"/>
      <c r="H801" s="252"/>
      <c r="I801" s="252"/>
      <c r="J801" s="252"/>
      <c r="K801" s="252"/>
      <c r="L801" s="252"/>
      <c r="M801" s="252"/>
      <c r="N801" s="252"/>
      <c r="O801" s="252"/>
      <c r="P801" s="137"/>
      <c r="Q801" s="1"/>
    </row>
    <row r="802" spans="1:17" customFormat="1" ht="11.25" customHeight="1" x14ac:dyDescent="0.2">
      <c r="A802" s="276"/>
      <c r="B802" s="282"/>
      <c r="C802" s="283"/>
      <c r="D802" s="251"/>
      <c r="E802" s="252"/>
      <c r="F802" s="252"/>
      <c r="G802" s="252"/>
      <c r="H802" s="252"/>
      <c r="I802" s="252"/>
      <c r="J802" s="252"/>
      <c r="K802" s="252"/>
      <c r="L802" s="252"/>
      <c r="M802" s="252"/>
      <c r="N802" s="252"/>
      <c r="O802" s="252"/>
      <c r="P802" s="137"/>
      <c r="Q802" s="1"/>
    </row>
    <row r="803" spans="1:17" customFormat="1" ht="11.25" customHeight="1" x14ac:dyDescent="0.2">
      <c r="A803" s="276"/>
      <c r="B803" s="282"/>
      <c r="C803" s="283"/>
      <c r="D803" s="251"/>
      <c r="E803" s="252"/>
      <c r="F803" s="252"/>
      <c r="G803" s="252"/>
      <c r="H803" s="252"/>
      <c r="I803" s="252"/>
      <c r="J803" s="252"/>
      <c r="K803" s="252"/>
      <c r="L803" s="252"/>
      <c r="M803" s="252"/>
      <c r="N803" s="252"/>
      <c r="O803" s="252"/>
      <c r="P803" s="137"/>
      <c r="Q803" s="1"/>
    </row>
    <row r="804" spans="1:17" customFormat="1" ht="11.25" customHeight="1" x14ac:dyDescent="0.2">
      <c r="A804" s="276"/>
      <c r="B804" s="282"/>
      <c r="C804" s="283"/>
      <c r="D804" s="251"/>
      <c r="E804" s="252"/>
      <c r="F804" s="252"/>
      <c r="G804" s="252"/>
      <c r="H804" s="252"/>
      <c r="I804" s="252"/>
      <c r="J804" s="252"/>
      <c r="K804" s="252"/>
      <c r="L804" s="252"/>
      <c r="M804" s="252"/>
      <c r="N804" s="252"/>
      <c r="O804" s="252"/>
      <c r="P804" s="137"/>
      <c r="Q804" s="1"/>
    </row>
    <row r="805" spans="1:17" customFormat="1" ht="11.25" customHeight="1" x14ac:dyDescent="0.2">
      <c r="A805" s="276"/>
      <c r="B805" s="282"/>
      <c r="C805" s="283"/>
      <c r="D805" s="251"/>
      <c r="E805" s="252"/>
      <c r="F805" s="252"/>
      <c r="G805" s="252"/>
      <c r="H805" s="252"/>
      <c r="I805" s="252"/>
      <c r="J805" s="252"/>
      <c r="K805" s="252"/>
      <c r="L805" s="252"/>
      <c r="M805" s="252"/>
      <c r="N805" s="252"/>
      <c r="O805" s="252"/>
      <c r="P805" s="137"/>
      <c r="Q805" s="1"/>
    </row>
    <row r="806" spans="1:17" customFormat="1" ht="11.25" customHeight="1" x14ac:dyDescent="0.2">
      <c r="A806" s="276"/>
      <c r="B806" s="282"/>
      <c r="C806" s="283"/>
      <c r="D806" s="251"/>
      <c r="E806" s="252"/>
      <c r="F806" s="252"/>
      <c r="G806" s="252"/>
      <c r="H806" s="252"/>
      <c r="I806" s="252"/>
      <c r="J806" s="252"/>
      <c r="K806" s="252"/>
      <c r="L806" s="252"/>
      <c r="M806" s="252"/>
      <c r="N806" s="252"/>
      <c r="O806" s="252"/>
      <c r="P806" s="137"/>
      <c r="Q806" s="1"/>
    </row>
    <row r="807" spans="1:17" customFormat="1" ht="11.25" customHeight="1" x14ac:dyDescent="0.2">
      <c r="A807" s="276"/>
      <c r="B807" s="282"/>
      <c r="C807" s="283"/>
      <c r="D807" s="251"/>
      <c r="E807" s="252"/>
      <c r="F807" s="252"/>
      <c r="G807" s="252"/>
      <c r="H807" s="252"/>
      <c r="I807" s="252"/>
      <c r="J807" s="252"/>
      <c r="K807" s="252"/>
      <c r="L807" s="252"/>
      <c r="M807" s="252"/>
      <c r="N807" s="252"/>
      <c r="O807" s="252"/>
      <c r="P807" s="137"/>
      <c r="Q807" s="1"/>
    </row>
    <row r="808" spans="1:17" customFormat="1" ht="11.25" customHeight="1" x14ac:dyDescent="0.2">
      <c r="A808" s="276"/>
      <c r="B808" s="282"/>
      <c r="C808" s="283"/>
      <c r="D808" s="251"/>
      <c r="E808" s="252"/>
      <c r="F808" s="252"/>
      <c r="G808" s="252"/>
      <c r="H808" s="252"/>
      <c r="I808" s="252"/>
      <c r="J808" s="252"/>
      <c r="K808" s="252"/>
      <c r="L808" s="252"/>
      <c r="M808" s="252"/>
      <c r="N808" s="252"/>
      <c r="O808" s="252"/>
      <c r="P808" s="137"/>
      <c r="Q808" s="1"/>
    </row>
    <row r="809" spans="1:17" customFormat="1" ht="11.25" customHeight="1" x14ac:dyDescent="0.2">
      <c r="A809" s="276"/>
      <c r="B809" s="282"/>
      <c r="C809" s="283"/>
      <c r="D809" s="251"/>
      <c r="E809" s="252"/>
      <c r="F809" s="252"/>
      <c r="G809" s="252"/>
      <c r="H809" s="252"/>
      <c r="I809" s="252"/>
      <c r="J809" s="252"/>
      <c r="K809" s="252"/>
      <c r="L809" s="252"/>
      <c r="M809" s="252"/>
      <c r="N809" s="252"/>
      <c r="O809" s="252"/>
      <c r="P809" s="137"/>
      <c r="Q809" s="1"/>
    </row>
    <row r="810" spans="1:17" customFormat="1" ht="11.25" customHeight="1" x14ac:dyDescent="0.2">
      <c r="A810" s="276"/>
      <c r="B810" s="282"/>
      <c r="C810" s="283"/>
      <c r="D810" s="251"/>
      <c r="E810" s="252"/>
      <c r="F810" s="252"/>
      <c r="G810" s="252"/>
      <c r="H810" s="252"/>
      <c r="I810" s="252"/>
      <c r="J810" s="252"/>
      <c r="K810" s="252"/>
      <c r="L810" s="252"/>
      <c r="M810" s="252"/>
      <c r="N810" s="252"/>
      <c r="O810" s="252"/>
      <c r="P810" s="137"/>
      <c r="Q810" s="1"/>
    </row>
    <row r="811" spans="1:17" customFormat="1" ht="11.25" customHeight="1" x14ac:dyDescent="0.2">
      <c r="A811" s="276"/>
      <c r="B811" s="282"/>
      <c r="C811" s="283"/>
      <c r="D811" s="251"/>
      <c r="E811" s="252"/>
      <c r="F811" s="252"/>
      <c r="G811" s="252"/>
      <c r="H811" s="252"/>
      <c r="I811" s="252"/>
      <c r="J811" s="252"/>
      <c r="K811" s="252"/>
      <c r="L811" s="252"/>
      <c r="M811" s="252"/>
      <c r="N811" s="252"/>
      <c r="O811" s="252"/>
      <c r="P811" s="137"/>
      <c r="Q811" s="1"/>
    </row>
    <row r="812" spans="1:17" customFormat="1" ht="11.25" customHeight="1" x14ac:dyDescent="0.2">
      <c r="A812" s="276"/>
      <c r="B812" s="282"/>
      <c r="C812" s="283"/>
      <c r="D812" s="251"/>
      <c r="E812" s="252"/>
      <c r="F812" s="252"/>
      <c r="G812" s="252"/>
      <c r="H812" s="252"/>
      <c r="I812" s="252"/>
      <c r="J812" s="252"/>
      <c r="K812" s="252"/>
      <c r="L812" s="252"/>
      <c r="M812" s="252"/>
      <c r="N812" s="252"/>
      <c r="O812" s="252"/>
      <c r="P812" s="137"/>
      <c r="Q812" s="1"/>
    </row>
    <row r="813" spans="1:17" customFormat="1" ht="11.25" customHeight="1" x14ac:dyDescent="0.2">
      <c r="A813" s="276"/>
      <c r="B813" s="282"/>
      <c r="C813" s="283"/>
      <c r="D813" s="251"/>
      <c r="E813" s="252"/>
      <c r="F813" s="252"/>
      <c r="G813" s="252"/>
      <c r="H813" s="252"/>
      <c r="I813" s="252"/>
      <c r="J813" s="252"/>
      <c r="K813" s="252"/>
      <c r="L813" s="252"/>
      <c r="M813" s="252"/>
      <c r="N813" s="252"/>
      <c r="O813" s="252"/>
      <c r="P813" s="137"/>
      <c r="Q813" s="1"/>
    </row>
    <row r="814" spans="1:17" customFormat="1" ht="11.25" customHeight="1" x14ac:dyDescent="0.2">
      <c r="A814" s="276"/>
      <c r="B814" s="282"/>
      <c r="C814" s="283"/>
      <c r="D814" s="251"/>
      <c r="E814" s="252"/>
      <c r="F814" s="252"/>
      <c r="G814" s="252"/>
      <c r="H814" s="252"/>
      <c r="I814" s="252"/>
      <c r="J814" s="252"/>
      <c r="K814" s="252"/>
      <c r="L814" s="252"/>
      <c r="M814" s="252"/>
      <c r="N814" s="252"/>
      <c r="O814" s="252"/>
      <c r="P814" s="137"/>
      <c r="Q814" s="1"/>
    </row>
    <row r="815" spans="1:17" customFormat="1" ht="11.25" customHeight="1" x14ac:dyDescent="0.2">
      <c r="A815" s="276"/>
      <c r="B815" s="282"/>
      <c r="C815" s="283"/>
      <c r="D815" s="251"/>
      <c r="E815" s="252"/>
      <c r="F815" s="252"/>
      <c r="G815" s="252"/>
      <c r="H815" s="252"/>
      <c r="I815" s="252"/>
      <c r="J815" s="252"/>
      <c r="K815" s="252"/>
      <c r="L815" s="252"/>
      <c r="M815" s="252"/>
      <c r="N815" s="252"/>
      <c r="O815" s="252"/>
      <c r="P815" s="137"/>
      <c r="Q815" s="1"/>
    </row>
    <row r="816" spans="1:17" customFormat="1" ht="11.25" customHeight="1" x14ac:dyDescent="0.2">
      <c r="A816" s="276"/>
      <c r="B816" s="282"/>
      <c r="C816" s="283"/>
      <c r="D816" s="251"/>
      <c r="E816" s="252"/>
      <c r="F816" s="252"/>
      <c r="G816" s="252"/>
      <c r="H816" s="252"/>
      <c r="I816" s="252"/>
      <c r="J816" s="252"/>
      <c r="K816" s="252"/>
      <c r="L816" s="252"/>
      <c r="M816" s="252"/>
      <c r="N816" s="252"/>
      <c r="O816" s="252"/>
      <c r="P816" s="137"/>
      <c r="Q816" s="1"/>
    </row>
    <row r="817" spans="1:17" customFormat="1" ht="11.25" customHeight="1" x14ac:dyDescent="0.2">
      <c r="A817" s="276"/>
      <c r="B817" s="282"/>
      <c r="C817" s="283"/>
      <c r="D817" s="251"/>
      <c r="E817" s="252"/>
      <c r="F817" s="252"/>
      <c r="G817" s="252"/>
      <c r="H817" s="252"/>
      <c r="I817" s="252"/>
      <c r="J817" s="252"/>
      <c r="K817" s="252"/>
      <c r="L817" s="252"/>
      <c r="M817" s="252"/>
      <c r="N817" s="252"/>
      <c r="O817" s="252"/>
      <c r="P817" s="137"/>
      <c r="Q817" s="1"/>
    </row>
    <row r="818" spans="1:17" customFormat="1" ht="11.25" customHeight="1" x14ac:dyDescent="0.2">
      <c r="A818" s="276"/>
      <c r="B818" s="282"/>
      <c r="C818" s="283"/>
      <c r="D818" s="251"/>
      <c r="E818" s="252"/>
      <c r="F818" s="252"/>
      <c r="G818" s="252"/>
      <c r="H818" s="252"/>
      <c r="I818" s="252"/>
      <c r="J818" s="252"/>
      <c r="K818" s="252"/>
      <c r="L818" s="252"/>
      <c r="M818" s="252"/>
      <c r="N818" s="252"/>
      <c r="O818" s="252"/>
      <c r="P818" s="137"/>
      <c r="Q818" s="1"/>
    </row>
    <row r="819" spans="1:17" customFormat="1" ht="11.25" customHeight="1" x14ac:dyDescent="0.2">
      <c r="A819" s="276"/>
      <c r="B819" s="282"/>
      <c r="C819" s="283"/>
      <c r="D819" s="251"/>
      <c r="E819" s="252"/>
      <c r="F819" s="252"/>
      <c r="G819" s="252"/>
      <c r="H819" s="252"/>
      <c r="I819" s="252"/>
      <c r="J819" s="252"/>
      <c r="K819" s="252"/>
      <c r="L819" s="252"/>
      <c r="M819" s="252"/>
      <c r="N819" s="252"/>
      <c r="O819" s="252"/>
      <c r="P819" s="137"/>
      <c r="Q819" s="1"/>
    </row>
    <row r="820" spans="1:17" customFormat="1" ht="11.25" customHeight="1" x14ac:dyDescent="0.2">
      <c r="A820" s="276"/>
      <c r="B820" s="282"/>
      <c r="C820" s="283"/>
      <c r="D820" s="251"/>
      <c r="E820" s="252"/>
      <c r="F820" s="252"/>
      <c r="G820" s="252"/>
      <c r="H820" s="252"/>
      <c r="I820" s="252"/>
      <c r="J820" s="252"/>
      <c r="K820" s="252"/>
      <c r="L820" s="252"/>
      <c r="M820" s="252"/>
      <c r="N820" s="252"/>
      <c r="O820" s="252"/>
      <c r="P820" s="137"/>
      <c r="Q820" s="1"/>
    </row>
    <row r="821" spans="1:17" customFormat="1" ht="11.25" customHeight="1" x14ac:dyDescent="0.2">
      <c r="A821" s="276"/>
      <c r="B821" s="282"/>
      <c r="C821" s="283"/>
      <c r="D821" s="251"/>
      <c r="E821" s="252"/>
      <c r="F821" s="252"/>
      <c r="G821" s="252"/>
      <c r="H821" s="252"/>
      <c r="I821" s="252"/>
      <c r="J821" s="252"/>
      <c r="K821" s="252"/>
      <c r="L821" s="252"/>
      <c r="M821" s="252"/>
      <c r="N821" s="252"/>
      <c r="O821" s="252"/>
      <c r="P821" s="137"/>
      <c r="Q821" s="1"/>
    </row>
    <row r="822" spans="1:17" customFormat="1" ht="11.25" customHeight="1" x14ac:dyDescent="0.2">
      <c r="A822" s="276"/>
      <c r="B822" s="282"/>
      <c r="C822" s="283"/>
      <c r="D822" s="251"/>
      <c r="E822" s="252"/>
      <c r="F822" s="252"/>
      <c r="G822" s="252"/>
      <c r="H822" s="252"/>
      <c r="I822" s="252"/>
      <c r="J822" s="252"/>
      <c r="K822" s="252"/>
      <c r="L822" s="252"/>
      <c r="M822" s="252"/>
      <c r="N822" s="252"/>
      <c r="O822" s="252"/>
      <c r="P822" s="137"/>
      <c r="Q822" s="1"/>
    </row>
    <row r="823" spans="1:17" customFormat="1" ht="11.25" customHeight="1" x14ac:dyDescent="0.2">
      <c r="A823" s="276"/>
      <c r="B823" s="282"/>
      <c r="C823" s="283"/>
      <c r="D823" s="251"/>
      <c r="E823" s="252"/>
      <c r="F823" s="252"/>
      <c r="G823" s="252"/>
      <c r="H823" s="252"/>
      <c r="I823" s="252"/>
      <c r="J823" s="252"/>
      <c r="K823" s="252"/>
      <c r="L823" s="252"/>
      <c r="M823" s="252"/>
      <c r="N823" s="252"/>
      <c r="O823" s="252"/>
      <c r="P823" s="137"/>
      <c r="Q823" s="1"/>
    </row>
    <row r="824" spans="1:17" customFormat="1" ht="11.25" customHeight="1" x14ac:dyDescent="0.2">
      <c r="A824" s="276"/>
      <c r="B824" s="282"/>
      <c r="C824" s="283"/>
      <c r="D824" s="251"/>
      <c r="E824" s="252"/>
      <c r="F824" s="252"/>
      <c r="G824" s="252"/>
      <c r="H824" s="252"/>
      <c r="I824" s="252"/>
      <c r="J824" s="252"/>
      <c r="K824" s="252"/>
      <c r="L824" s="252"/>
      <c r="M824" s="252"/>
      <c r="N824" s="252"/>
      <c r="O824" s="252"/>
      <c r="P824" s="137"/>
      <c r="Q824" s="1"/>
    </row>
    <row r="825" spans="1:17" customFormat="1" ht="11.25" customHeight="1" x14ac:dyDescent="0.2">
      <c r="A825" s="276"/>
      <c r="B825" s="282"/>
      <c r="C825" s="283"/>
      <c r="D825" s="251"/>
      <c r="E825" s="252"/>
      <c r="F825" s="252"/>
      <c r="G825" s="252"/>
      <c r="H825" s="252"/>
      <c r="I825" s="252"/>
      <c r="J825" s="252"/>
      <c r="K825" s="252"/>
      <c r="L825" s="252"/>
      <c r="M825" s="252"/>
      <c r="N825" s="252"/>
      <c r="O825" s="252"/>
      <c r="P825" s="137"/>
      <c r="Q825" s="1"/>
    </row>
    <row r="826" spans="1:17" customFormat="1" ht="11.25" customHeight="1" x14ac:dyDescent="0.2">
      <c r="A826" s="276"/>
      <c r="B826" s="282"/>
      <c r="C826" s="283"/>
      <c r="D826" s="251"/>
      <c r="E826" s="252"/>
      <c r="F826" s="252"/>
      <c r="G826" s="252"/>
      <c r="H826" s="252"/>
      <c r="I826" s="252"/>
      <c r="J826" s="252"/>
      <c r="K826" s="252"/>
      <c r="L826" s="252"/>
      <c r="M826" s="252"/>
      <c r="N826" s="252"/>
      <c r="O826" s="252"/>
      <c r="P826" s="137"/>
      <c r="Q826" s="1"/>
    </row>
    <row r="827" spans="1:17" customFormat="1" ht="11.25" customHeight="1" x14ac:dyDescent="0.2">
      <c r="A827" s="276"/>
      <c r="B827" s="282"/>
      <c r="C827" s="283"/>
      <c r="D827" s="251"/>
      <c r="E827" s="252"/>
      <c r="F827" s="252"/>
      <c r="G827" s="252"/>
      <c r="H827" s="252"/>
      <c r="I827" s="252"/>
      <c r="J827" s="252"/>
      <c r="K827" s="252"/>
      <c r="L827" s="252"/>
      <c r="M827" s="252"/>
      <c r="N827" s="252"/>
      <c r="O827" s="252"/>
      <c r="P827" s="137"/>
      <c r="Q827" s="1"/>
    </row>
    <row r="828" spans="1:17" customFormat="1" ht="11.25" customHeight="1" x14ac:dyDescent="0.2">
      <c r="A828" s="276"/>
      <c r="B828" s="282"/>
      <c r="C828" s="283"/>
      <c r="D828" s="251"/>
      <c r="E828" s="252"/>
      <c r="F828" s="252"/>
      <c r="G828" s="252"/>
      <c r="H828" s="252"/>
      <c r="I828" s="252"/>
      <c r="J828" s="252"/>
      <c r="K828" s="252"/>
      <c r="L828" s="252"/>
      <c r="M828" s="252"/>
      <c r="N828" s="252"/>
      <c r="O828" s="252"/>
      <c r="P828" s="137"/>
      <c r="Q828" s="1"/>
    </row>
    <row r="829" spans="1:17" customFormat="1" ht="11.25" customHeight="1" x14ac:dyDescent="0.2">
      <c r="A829" s="276"/>
      <c r="B829" s="282"/>
      <c r="C829" s="283"/>
      <c r="D829" s="251"/>
      <c r="E829" s="252"/>
      <c r="F829" s="252"/>
      <c r="G829" s="252"/>
      <c r="H829" s="252"/>
      <c r="I829" s="252"/>
      <c r="J829" s="252"/>
      <c r="K829" s="252"/>
      <c r="L829" s="252"/>
      <c r="M829" s="252"/>
      <c r="N829" s="252"/>
      <c r="O829" s="252"/>
      <c r="P829" s="137"/>
      <c r="Q829" s="1"/>
    </row>
    <row r="830" spans="1:17" customFormat="1" ht="11.25" customHeight="1" x14ac:dyDescent="0.2">
      <c r="A830" s="276"/>
      <c r="B830" s="282"/>
      <c r="C830" s="283"/>
      <c r="D830" s="251"/>
      <c r="E830" s="252"/>
      <c r="F830" s="252"/>
      <c r="G830" s="252"/>
      <c r="H830" s="252"/>
      <c r="I830" s="252"/>
      <c r="J830" s="252"/>
      <c r="K830" s="252"/>
      <c r="L830" s="252"/>
      <c r="M830" s="252"/>
      <c r="N830" s="252"/>
      <c r="O830" s="252"/>
      <c r="P830" s="137"/>
      <c r="Q830" s="1"/>
    </row>
    <row r="831" spans="1:17" customFormat="1" ht="11.25" customHeight="1" x14ac:dyDescent="0.2">
      <c r="A831" s="276"/>
      <c r="B831" s="282"/>
      <c r="C831" s="283"/>
      <c r="D831" s="251"/>
      <c r="E831" s="252"/>
      <c r="F831" s="252"/>
      <c r="G831" s="252"/>
      <c r="H831" s="252"/>
      <c r="I831" s="252"/>
      <c r="J831" s="252"/>
      <c r="K831" s="252"/>
      <c r="L831" s="252"/>
      <c r="M831" s="252"/>
      <c r="N831" s="252"/>
      <c r="O831" s="252"/>
      <c r="P831" s="137"/>
      <c r="Q831" s="1"/>
    </row>
    <row r="832" spans="1:17" customFormat="1" ht="11.25" customHeight="1" x14ac:dyDescent="0.2">
      <c r="A832" s="276"/>
      <c r="B832" s="282"/>
      <c r="C832" s="283"/>
      <c r="D832" s="251"/>
      <c r="E832" s="252"/>
      <c r="F832" s="252"/>
      <c r="G832" s="252"/>
      <c r="H832" s="252"/>
      <c r="I832" s="252"/>
      <c r="J832" s="252"/>
      <c r="K832" s="252"/>
      <c r="L832" s="252"/>
      <c r="M832" s="252"/>
      <c r="N832" s="252"/>
      <c r="O832" s="252"/>
      <c r="P832" s="137"/>
      <c r="Q832" s="1"/>
    </row>
    <row r="833" spans="1:17" customFormat="1" ht="11.25" customHeight="1" x14ac:dyDescent="0.2">
      <c r="A833" s="276"/>
      <c r="B833" s="282"/>
      <c r="C833" s="283"/>
      <c r="D833" s="251"/>
      <c r="E833" s="252"/>
      <c r="F833" s="252"/>
      <c r="G833" s="252"/>
      <c r="H833" s="252"/>
      <c r="I833" s="252"/>
      <c r="J833" s="252"/>
      <c r="K833" s="252"/>
      <c r="L833" s="252"/>
      <c r="M833" s="252"/>
      <c r="N833" s="252"/>
      <c r="O833" s="252"/>
      <c r="P833" s="137"/>
      <c r="Q833" s="1"/>
    </row>
    <row r="834" spans="1:17" customFormat="1" ht="11.25" customHeight="1" x14ac:dyDescent="0.2">
      <c r="A834" s="276"/>
      <c r="B834" s="282"/>
      <c r="C834" s="283"/>
      <c r="D834" s="251"/>
      <c r="E834" s="252"/>
      <c r="F834" s="252"/>
      <c r="G834" s="252"/>
      <c r="H834" s="252"/>
      <c r="I834" s="252"/>
      <c r="J834" s="252"/>
      <c r="K834" s="252"/>
      <c r="L834" s="252"/>
      <c r="M834" s="252"/>
      <c r="N834" s="252"/>
      <c r="O834" s="252"/>
      <c r="P834" s="137"/>
      <c r="Q834" s="1"/>
    </row>
    <row r="835" spans="1:17" customFormat="1" ht="11.25" customHeight="1" x14ac:dyDescent="0.2">
      <c r="A835" s="276"/>
      <c r="B835" s="282"/>
      <c r="C835" s="283"/>
      <c r="D835" s="251"/>
      <c r="E835" s="252"/>
      <c r="F835" s="252"/>
      <c r="G835" s="252"/>
      <c r="H835" s="252"/>
      <c r="I835" s="252"/>
      <c r="J835" s="252"/>
      <c r="K835" s="252"/>
      <c r="L835" s="252"/>
      <c r="M835" s="252"/>
      <c r="N835" s="252"/>
      <c r="O835" s="252"/>
      <c r="P835" s="137"/>
      <c r="Q835" s="1"/>
    </row>
    <row r="836" spans="1:17" customFormat="1" ht="11.25" customHeight="1" x14ac:dyDescent="0.2">
      <c r="A836" s="276"/>
      <c r="B836" s="282"/>
      <c r="C836" s="283"/>
      <c r="D836" s="251"/>
      <c r="E836" s="252"/>
      <c r="F836" s="252"/>
      <c r="G836" s="252"/>
      <c r="H836" s="252"/>
      <c r="I836" s="252"/>
      <c r="J836" s="252"/>
      <c r="K836" s="252"/>
      <c r="L836" s="252"/>
      <c r="M836" s="252"/>
      <c r="N836" s="252"/>
      <c r="O836" s="252"/>
      <c r="P836" s="137"/>
      <c r="Q836" s="1"/>
    </row>
    <row r="837" spans="1:17" customFormat="1" ht="11.25" customHeight="1" x14ac:dyDescent="0.2">
      <c r="A837" s="276"/>
      <c r="B837" s="282"/>
      <c r="C837" s="283"/>
      <c r="D837" s="251"/>
      <c r="E837" s="252"/>
      <c r="F837" s="252"/>
      <c r="G837" s="252"/>
      <c r="H837" s="252"/>
      <c r="I837" s="252"/>
      <c r="J837" s="252"/>
      <c r="K837" s="252"/>
      <c r="L837" s="252"/>
      <c r="M837" s="252"/>
      <c r="N837" s="252"/>
      <c r="O837" s="252"/>
      <c r="P837" s="137"/>
      <c r="Q837" s="1"/>
    </row>
    <row r="838" spans="1:17" customFormat="1" ht="11.25" customHeight="1" x14ac:dyDescent="0.2">
      <c r="A838" s="276"/>
      <c r="B838" s="282"/>
      <c r="C838" s="283"/>
      <c r="D838" s="251"/>
      <c r="E838" s="252"/>
      <c r="F838" s="252"/>
      <c r="G838" s="252"/>
      <c r="H838" s="252"/>
      <c r="I838" s="252"/>
      <c r="J838" s="252"/>
      <c r="K838" s="252"/>
      <c r="L838" s="252"/>
      <c r="M838" s="252"/>
      <c r="N838" s="252"/>
      <c r="O838" s="252"/>
      <c r="P838" s="137"/>
      <c r="Q838" s="1"/>
    </row>
    <row r="839" spans="1:17" customFormat="1" ht="11.25" customHeight="1" x14ac:dyDescent="0.2">
      <c r="A839" s="276"/>
      <c r="B839" s="282"/>
      <c r="C839" s="283"/>
      <c r="D839" s="251"/>
      <c r="E839" s="252"/>
      <c r="F839" s="252"/>
      <c r="G839" s="252"/>
      <c r="H839" s="252"/>
      <c r="I839" s="252"/>
      <c r="J839" s="252"/>
      <c r="K839" s="252"/>
      <c r="L839" s="252"/>
      <c r="M839" s="252"/>
      <c r="N839" s="252"/>
      <c r="O839" s="252"/>
      <c r="P839" s="137"/>
      <c r="Q839" s="1"/>
    </row>
    <row r="840" spans="1:17" customFormat="1" ht="11.25" customHeight="1" x14ac:dyDescent="0.2">
      <c r="A840" s="276"/>
      <c r="B840" s="282"/>
      <c r="C840" s="283"/>
      <c r="D840" s="251"/>
      <c r="E840" s="252"/>
      <c r="F840" s="252"/>
      <c r="G840" s="252"/>
      <c r="H840" s="252"/>
      <c r="I840" s="252"/>
      <c r="J840" s="252"/>
      <c r="K840" s="252"/>
      <c r="L840" s="252"/>
      <c r="M840" s="252"/>
      <c r="N840" s="252"/>
      <c r="O840" s="252"/>
      <c r="P840" s="137"/>
      <c r="Q840" s="1"/>
    </row>
    <row r="841" spans="1:17" customFormat="1" ht="11.25" customHeight="1" x14ac:dyDescent="0.2">
      <c r="A841" s="276"/>
      <c r="B841" s="282"/>
      <c r="C841" s="283"/>
      <c r="D841" s="251"/>
      <c r="E841" s="252"/>
      <c r="F841" s="252"/>
      <c r="G841" s="252"/>
      <c r="H841" s="252"/>
      <c r="I841" s="252"/>
      <c r="J841" s="252"/>
      <c r="K841" s="252"/>
      <c r="L841" s="252"/>
      <c r="M841" s="252"/>
      <c r="N841" s="252"/>
      <c r="O841" s="252"/>
      <c r="P841" s="137"/>
      <c r="Q841" s="1"/>
    </row>
    <row r="842" spans="1:17" customFormat="1" ht="11.25" customHeight="1" x14ac:dyDescent="0.2">
      <c r="A842" s="276"/>
      <c r="B842" s="282"/>
      <c r="C842" s="283"/>
      <c r="D842" s="251"/>
      <c r="E842" s="252"/>
      <c r="F842" s="252"/>
      <c r="G842" s="252"/>
      <c r="H842" s="252"/>
      <c r="I842" s="252"/>
      <c r="J842" s="252"/>
      <c r="K842" s="252"/>
      <c r="L842" s="252"/>
      <c r="M842" s="252"/>
      <c r="N842" s="252"/>
      <c r="O842" s="252"/>
      <c r="P842" s="137"/>
      <c r="Q842" s="1"/>
    </row>
    <row r="843" spans="1:17" customFormat="1" ht="11.25" customHeight="1" x14ac:dyDescent="0.2">
      <c r="A843" s="276"/>
      <c r="B843" s="282"/>
      <c r="C843" s="283"/>
      <c r="D843" s="251"/>
      <c r="E843" s="252"/>
      <c r="F843" s="252"/>
      <c r="G843" s="252"/>
      <c r="H843" s="252"/>
      <c r="I843" s="252"/>
      <c r="J843" s="252"/>
      <c r="K843" s="252"/>
      <c r="L843" s="252"/>
      <c r="M843" s="252"/>
      <c r="N843" s="252"/>
      <c r="O843" s="252"/>
      <c r="P843" s="137"/>
      <c r="Q843" s="1"/>
    </row>
    <row r="844" spans="1:17" customFormat="1" ht="11.25" customHeight="1" x14ac:dyDescent="0.2">
      <c r="A844" s="276"/>
      <c r="B844" s="282"/>
      <c r="C844" s="283"/>
      <c r="D844" s="251"/>
      <c r="E844" s="252"/>
      <c r="F844" s="252"/>
      <c r="G844" s="252"/>
      <c r="H844" s="252"/>
      <c r="I844" s="252"/>
      <c r="J844" s="252"/>
      <c r="K844" s="252"/>
      <c r="L844" s="252"/>
      <c r="M844" s="252"/>
      <c r="N844" s="252"/>
      <c r="O844" s="252"/>
      <c r="P844" s="137"/>
      <c r="Q844" s="1"/>
    </row>
    <row r="845" spans="1:17" customFormat="1" ht="11.25" customHeight="1" x14ac:dyDescent="0.2">
      <c r="A845" s="276"/>
      <c r="B845" s="282"/>
      <c r="C845" s="283"/>
      <c r="D845" s="251"/>
      <c r="E845" s="252"/>
      <c r="F845" s="252"/>
      <c r="G845" s="252"/>
      <c r="H845" s="252"/>
      <c r="I845" s="252"/>
      <c r="J845" s="252"/>
      <c r="K845" s="252"/>
      <c r="L845" s="252"/>
      <c r="M845" s="252"/>
      <c r="N845" s="252"/>
      <c r="O845" s="252"/>
      <c r="P845" s="137"/>
      <c r="Q845" s="1"/>
    </row>
    <row r="846" spans="1:17" customFormat="1" ht="11.25" customHeight="1" x14ac:dyDescent="0.2">
      <c r="A846" s="276"/>
      <c r="B846" s="282"/>
      <c r="C846" s="283"/>
      <c r="D846" s="251"/>
      <c r="E846" s="252"/>
      <c r="F846" s="252"/>
      <c r="G846" s="252"/>
      <c r="H846" s="252"/>
      <c r="I846" s="252"/>
      <c r="J846" s="252"/>
      <c r="K846" s="252"/>
      <c r="L846" s="252"/>
      <c r="M846" s="252"/>
      <c r="N846" s="252"/>
      <c r="O846" s="252"/>
      <c r="P846" s="137"/>
      <c r="Q846" s="1"/>
    </row>
    <row r="847" spans="1:17" customFormat="1" ht="11.25" customHeight="1" x14ac:dyDescent="0.2">
      <c r="A847" s="276"/>
      <c r="B847" s="282"/>
      <c r="C847" s="283"/>
      <c r="D847" s="251"/>
      <c r="E847" s="252"/>
      <c r="F847" s="252"/>
      <c r="G847" s="252"/>
      <c r="H847" s="252"/>
      <c r="I847" s="252"/>
      <c r="J847" s="252"/>
      <c r="K847" s="252"/>
      <c r="L847" s="252"/>
      <c r="M847" s="252"/>
      <c r="N847" s="252"/>
      <c r="O847" s="252"/>
      <c r="P847" s="137"/>
      <c r="Q847" s="1"/>
    </row>
    <row r="848" spans="1:17" customFormat="1" ht="11.25" customHeight="1" x14ac:dyDescent="0.2">
      <c r="A848" s="276"/>
      <c r="B848" s="282"/>
      <c r="C848" s="283"/>
      <c r="D848" s="251"/>
      <c r="E848" s="252"/>
      <c r="F848" s="252"/>
      <c r="G848" s="252"/>
      <c r="H848" s="252"/>
      <c r="I848" s="252"/>
      <c r="J848" s="252"/>
      <c r="K848" s="252"/>
      <c r="L848" s="252"/>
      <c r="M848" s="252"/>
      <c r="N848" s="252"/>
      <c r="O848" s="252"/>
      <c r="P848" s="137"/>
      <c r="Q848" s="1"/>
    </row>
    <row r="849" spans="1:17" customFormat="1" ht="11.25" customHeight="1" x14ac:dyDescent="0.2">
      <c r="A849" s="276"/>
      <c r="B849" s="282"/>
      <c r="C849" s="283"/>
      <c r="D849" s="251"/>
      <c r="E849" s="252"/>
      <c r="F849" s="252"/>
      <c r="G849" s="252"/>
      <c r="H849" s="252"/>
      <c r="I849" s="252"/>
      <c r="J849" s="252"/>
      <c r="K849" s="252"/>
      <c r="L849" s="252"/>
      <c r="M849" s="252"/>
      <c r="N849" s="252"/>
      <c r="O849" s="252"/>
      <c r="P849" s="137"/>
      <c r="Q849" s="1"/>
    </row>
    <row r="850" spans="1:17" customFormat="1" ht="11.25" customHeight="1" x14ac:dyDescent="0.2">
      <c r="A850" s="276"/>
      <c r="B850" s="282"/>
      <c r="C850" s="283"/>
      <c r="D850" s="251"/>
      <c r="E850" s="252"/>
      <c r="F850" s="252"/>
      <c r="G850" s="252"/>
      <c r="H850" s="252"/>
      <c r="I850" s="252"/>
      <c r="J850" s="252"/>
      <c r="K850" s="252"/>
      <c r="L850" s="252"/>
      <c r="M850" s="252"/>
      <c r="N850" s="252"/>
      <c r="O850" s="252"/>
      <c r="P850" s="137"/>
      <c r="Q850" s="1"/>
    </row>
    <row r="851" spans="1:17" customFormat="1" ht="11.25" customHeight="1" x14ac:dyDescent="0.2">
      <c r="A851" s="276"/>
      <c r="B851" s="282"/>
      <c r="C851" s="283"/>
      <c r="D851" s="251"/>
      <c r="E851" s="252"/>
      <c r="F851" s="252"/>
      <c r="G851" s="252"/>
      <c r="H851" s="252"/>
      <c r="I851" s="252"/>
      <c r="J851" s="252"/>
      <c r="K851" s="252"/>
      <c r="L851" s="252"/>
      <c r="M851" s="252"/>
      <c r="N851" s="252"/>
      <c r="O851" s="252"/>
      <c r="P851" s="137"/>
      <c r="Q851" s="1"/>
    </row>
    <row r="852" spans="1:17" customFormat="1" ht="11.25" customHeight="1" x14ac:dyDescent="0.2">
      <c r="A852" s="276"/>
      <c r="B852" s="282"/>
      <c r="C852" s="283"/>
      <c r="D852" s="251"/>
      <c r="E852" s="252"/>
      <c r="F852" s="252"/>
      <c r="G852" s="252"/>
      <c r="H852" s="252"/>
      <c r="I852" s="252"/>
      <c r="J852" s="252"/>
      <c r="K852" s="252"/>
      <c r="L852" s="252"/>
      <c r="M852" s="252"/>
      <c r="N852" s="252"/>
      <c r="O852" s="252"/>
      <c r="P852" s="137"/>
      <c r="Q852" s="1"/>
    </row>
    <row r="853" spans="1:17" customFormat="1" ht="11.25" customHeight="1" x14ac:dyDescent="0.2">
      <c r="A853" s="276"/>
      <c r="B853" s="282"/>
      <c r="C853" s="283"/>
      <c r="D853" s="251"/>
      <c r="E853" s="252"/>
      <c r="F853" s="252"/>
      <c r="G853" s="252"/>
      <c r="H853" s="252"/>
      <c r="I853" s="252"/>
      <c r="J853" s="252"/>
      <c r="K853" s="252"/>
      <c r="L853" s="252"/>
      <c r="M853" s="252"/>
      <c r="N853" s="252"/>
      <c r="O853" s="252"/>
      <c r="P853" s="137"/>
      <c r="Q853" s="1"/>
    </row>
    <row r="854" spans="1:17" customFormat="1" ht="11.25" customHeight="1" x14ac:dyDescent="0.2">
      <c r="A854" s="276"/>
      <c r="B854" s="282"/>
      <c r="C854" s="283"/>
      <c r="D854" s="251"/>
      <c r="E854" s="252"/>
      <c r="F854" s="252"/>
      <c r="G854" s="252"/>
      <c r="H854" s="252"/>
      <c r="I854" s="252"/>
      <c r="J854" s="252"/>
      <c r="K854" s="252"/>
      <c r="L854" s="252"/>
      <c r="M854" s="252"/>
      <c r="N854" s="252"/>
      <c r="O854" s="252"/>
      <c r="P854" s="137"/>
      <c r="Q854" s="1"/>
    </row>
    <row r="855" spans="1:17" customFormat="1" ht="11.25" customHeight="1" x14ac:dyDescent="0.2">
      <c r="A855" s="276"/>
      <c r="B855" s="282"/>
      <c r="C855" s="283"/>
      <c r="D855" s="251"/>
      <c r="E855" s="252"/>
      <c r="F855" s="252"/>
      <c r="G855" s="252"/>
      <c r="H855" s="252"/>
      <c r="I855" s="252"/>
      <c r="J855" s="252"/>
      <c r="K855" s="252"/>
      <c r="L855" s="252"/>
      <c r="M855" s="252"/>
      <c r="N855" s="252"/>
      <c r="O855" s="252"/>
      <c r="P855" s="137"/>
      <c r="Q855" s="1"/>
    </row>
    <row r="856" spans="1:17" customFormat="1" ht="11.25" customHeight="1" x14ac:dyDescent="0.2">
      <c r="A856" s="276"/>
      <c r="B856" s="282"/>
      <c r="C856" s="283"/>
      <c r="D856" s="251"/>
      <c r="E856" s="252"/>
      <c r="F856" s="252"/>
      <c r="G856" s="252"/>
      <c r="H856" s="252"/>
      <c r="I856" s="252"/>
      <c r="J856" s="252"/>
      <c r="K856" s="252"/>
      <c r="L856" s="252"/>
      <c r="M856" s="252"/>
      <c r="N856" s="252"/>
      <c r="O856" s="252"/>
      <c r="P856" s="137"/>
      <c r="Q856" s="1"/>
    </row>
    <row r="857" spans="1:17" customFormat="1" ht="11.25" customHeight="1" x14ac:dyDescent="0.2">
      <c r="A857" s="276"/>
      <c r="B857" s="282"/>
      <c r="C857" s="283"/>
      <c r="D857" s="251"/>
      <c r="E857" s="252"/>
      <c r="F857" s="252"/>
      <c r="G857" s="252"/>
      <c r="H857" s="252"/>
      <c r="I857" s="252"/>
      <c r="J857" s="252"/>
      <c r="K857" s="252"/>
      <c r="L857" s="252"/>
      <c r="M857" s="252"/>
      <c r="N857" s="252"/>
      <c r="O857" s="252"/>
      <c r="P857" s="137"/>
      <c r="Q857" s="1"/>
    </row>
    <row r="858" spans="1:17" customFormat="1" ht="11.25" customHeight="1" x14ac:dyDescent="0.2">
      <c r="A858" s="276"/>
      <c r="B858" s="282"/>
      <c r="C858" s="283"/>
      <c r="D858" s="251"/>
      <c r="E858" s="252"/>
      <c r="F858" s="252"/>
      <c r="G858" s="252"/>
      <c r="H858" s="252"/>
      <c r="I858" s="252"/>
      <c r="J858" s="252"/>
      <c r="K858" s="252"/>
      <c r="L858" s="252"/>
      <c r="M858" s="252"/>
      <c r="N858" s="252"/>
      <c r="O858" s="252"/>
      <c r="P858" s="137"/>
      <c r="Q858" s="1"/>
    </row>
    <row r="859" spans="1:17" customFormat="1" ht="11.25" customHeight="1" x14ac:dyDescent="0.2">
      <c r="A859" s="276"/>
      <c r="B859" s="282"/>
      <c r="C859" s="283"/>
      <c r="D859" s="251"/>
      <c r="E859" s="252"/>
      <c r="F859" s="252"/>
      <c r="G859" s="252"/>
      <c r="H859" s="252"/>
      <c r="I859" s="252"/>
      <c r="J859" s="252"/>
      <c r="K859" s="252"/>
      <c r="L859" s="252"/>
      <c r="M859" s="252"/>
      <c r="N859" s="252"/>
      <c r="O859" s="252"/>
      <c r="P859" s="137"/>
      <c r="Q859" s="1"/>
    </row>
    <row r="860" spans="1:17" customFormat="1" ht="11.25" customHeight="1" x14ac:dyDescent="0.2">
      <c r="A860" s="276"/>
      <c r="B860" s="282"/>
      <c r="C860" s="283"/>
      <c r="D860" s="251"/>
      <c r="E860" s="252"/>
      <c r="F860" s="252"/>
      <c r="G860" s="252"/>
      <c r="H860" s="252"/>
      <c r="I860" s="252"/>
      <c r="J860" s="252"/>
      <c r="K860" s="252"/>
      <c r="L860" s="252"/>
      <c r="M860" s="252"/>
      <c r="N860" s="252"/>
      <c r="O860" s="252"/>
      <c r="P860" s="137"/>
      <c r="Q860" s="1"/>
    </row>
    <row r="861" spans="1:17" customFormat="1" ht="11.25" customHeight="1" x14ac:dyDescent="0.2">
      <c r="A861" s="276"/>
      <c r="B861" s="282"/>
      <c r="C861" s="283"/>
      <c r="D861" s="251"/>
      <c r="E861" s="252"/>
      <c r="F861" s="252"/>
      <c r="G861" s="252"/>
      <c r="H861" s="252"/>
      <c r="I861" s="252"/>
      <c r="J861" s="252"/>
      <c r="K861" s="252"/>
      <c r="L861" s="252"/>
      <c r="M861" s="252"/>
      <c r="N861" s="252"/>
      <c r="O861" s="252"/>
      <c r="P861" s="137"/>
      <c r="Q861" s="1"/>
    </row>
    <row r="862" spans="1:17" customFormat="1" ht="11.25" customHeight="1" x14ac:dyDescent="0.2">
      <c r="A862" s="276"/>
      <c r="B862" s="282"/>
      <c r="C862" s="283"/>
      <c r="D862" s="251"/>
      <c r="E862" s="252"/>
      <c r="F862" s="252"/>
      <c r="G862" s="252"/>
      <c r="H862" s="252"/>
      <c r="I862" s="252"/>
      <c r="J862" s="252"/>
      <c r="K862" s="252"/>
      <c r="L862" s="252"/>
      <c r="M862" s="252"/>
      <c r="N862" s="252"/>
      <c r="O862" s="252"/>
      <c r="P862" s="137"/>
      <c r="Q862" s="1"/>
    </row>
    <row r="863" spans="1:17" customFormat="1" ht="11.25" customHeight="1" x14ac:dyDescent="0.2">
      <c r="A863" s="276"/>
      <c r="B863" s="282"/>
      <c r="C863" s="283"/>
      <c r="D863" s="251"/>
      <c r="E863" s="252"/>
      <c r="F863" s="252"/>
      <c r="G863" s="252"/>
      <c r="H863" s="252"/>
      <c r="I863" s="252"/>
      <c r="J863" s="252"/>
      <c r="K863" s="252"/>
      <c r="L863" s="252"/>
      <c r="M863" s="252"/>
      <c r="N863" s="252"/>
      <c r="O863" s="252"/>
      <c r="P863" s="137"/>
      <c r="Q863" s="1"/>
    </row>
    <row r="864" spans="1:17" customFormat="1" ht="11.25" customHeight="1" x14ac:dyDescent="0.2">
      <c r="A864" s="276"/>
      <c r="B864" s="282"/>
      <c r="C864" s="283"/>
      <c r="D864" s="251"/>
      <c r="E864" s="252"/>
      <c r="F864" s="252"/>
      <c r="G864" s="252"/>
      <c r="H864" s="252"/>
      <c r="I864" s="252"/>
      <c r="J864" s="252"/>
      <c r="K864" s="252"/>
      <c r="L864" s="252"/>
      <c r="M864" s="252"/>
      <c r="N864" s="252"/>
      <c r="O864" s="252"/>
      <c r="P864" s="137"/>
      <c r="Q864" s="1"/>
    </row>
    <row r="865" spans="1:17" customFormat="1" ht="11.25" customHeight="1" x14ac:dyDescent="0.2">
      <c r="A865" s="276"/>
      <c r="B865" s="282"/>
      <c r="C865" s="283"/>
      <c r="D865" s="251"/>
      <c r="E865" s="252"/>
      <c r="F865" s="252"/>
      <c r="G865" s="252"/>
      <c r="H865" s="252"/>
      <c r="I865" s="252"/>
      <c r="J865" s="252"/>
      <c r="K865" s="252"/>
      <c r="L865" s="252"/>
      <c r="M865" s="252"/>
      <c r="N865" s="252"/>
      <c r="O865" s="252"/>
      <c r="P865" s="137"/>
      <c r="Q865" s="1"/>
    </row>
    <row r="866" spans="1:17" customFormat="1" ht="11.25" customHeight="1" x14ac:dyDescent="0.2">
      <c r="A866" s="276"/>
      <c r="B866" s="282"/>
      <c r="C866" s="283"/>
      <c r="D866" s="251"/>
      <c r="E866" s="252"/>
      <c r="F866" s="252"/>
      <c r="G866" s="252"/>
      <c r="H866" s="252"/>
      <c r="I866" s="252"/>
      <c r="J866" s="252"/>
      <c r="K866" s="252"/>
      <c r="L866" s="252"/>
      <c r="M866" s="252"/>
      <c r="N866" s="252"/>
      <c r="O866" s="252"/>
      <c r="P866" s="137"/>
      <c r="Q866" s="1"/>
    </row>
    <row r="867" spans="1:17" customFormat="1" ht="11.25" customHeight="1" x14ac:dyDescent="0.2">
      <c r="A867" s="276"/>
      <c r="B867" s="282"/>
      <c r="C867" s="283"/>
      <c r="D867" s="251"/>
      <c r="E867" s="252"/>
      <c r="F867" s="252"/>
      <c r="G867" s="252"/>
      <c r="H867" s="252"/>
      <c r="I867" s="252"/>
      <c r="J867" s="252"/>
      <c r="K867" s="252"/>
      <c r="L867" s="252"/>
      <c r="M867" s="252"/>
      <c r="N867" s="252"/>
      <c r="O867" s="252"/>
      <c r="P867" s="137"/>
      <c r="Q867" s="1"/>
    </row>
    <row r="868" spans="1:17" customFormat="1" ht="11.25" customHeight="1" x14ac:dyDescent="0.2">
      <c r="A868" s="276"/>
      <c r="B868" s="282"/>
      <c r="C868" s="283"/>
      <c r="D868" s="251"/>
      <c r="E868" s="252"/>
      <c r="F868" s="252"/>
      <c r="G868" s="252"/>
      <c r="H868" s="252"/>
      <c r="I868" s="252"/>
      <c r="J868" s="252"/>
      <c r="K868" s="252"/>
      <c r="L868" s="252"/>
      <c r="M868" s="252"/>
      <c r="N868" s="252"/>
      <c r="O868" s="252"/>
      <c r="P868" s="137"/>
      <c r="Q868" s="1"/>
    </row>
    <row r="869" spans="1:17" customFormat="1" ht="11.25" customHeight="1" x14ac:dyDescent="0.2">
      <c r="A869" s="276"/>
      <c r="B869" s="282"/>
      <c r="C869" s="283"/>
      <c r="D869" s="251"/>
      <c r="E869" s="252"/>
      <c r="F869" s="252"/>
      <c r="G869" s="252"/>
      <c r="H869" s="252"/>
      <c r="I869" s="252"/>
      <c r="J869" s="252"/>
      <c r="K869" s="252"/>
      <c r="L869" s="252"/>
      <c r="M869" s="252"/>
      <c r="N869" s="252"/>
      <c r="O869" s="252"/>
      <c r="P869" s="137"/>
      <c r="Q869" s="1"/>
    </row>
    <row r="870" spans="1:17" customFormat="1" ht="11.25" customHeight="1" x14ac:dyDescent="0.2">
      <c r="A870" s="276"/>
      <c r="B870" s="282"/>
      <c r="C870" s="283"/>
      <c r="D870" s="251"/>
      <c r="E870" s="252"/>
      <c r="F870" s="252"/>
      <c r="G870" s="252"/>
      <c r="H870" s="252"/>
      <c r="I870" s="252"/>
      <c r="J870" s="252"/>
      <c r="K870" s="252"/>
      <c r="L870" s="252"/>
      <c r="M870" s="252"/>
      <c r="N870" s="252"/>
      <c r="O870" s="252"/>
      <c r="P870" s="137"/>
      <c r="Q870" s="1"/>
    </row>
    <row r="871" spans="1:17" customFormat="1" ht="11.25" customHeight="1" x14ac:dyDescent="0.2">
      <c r="A871" s="276"/>
      <c r="B871" s="282"/>
      <c r="C871" s="283"/>
      <c r="D871" s="251"/>
      <c r="E871" s="252"/>
      <c r="F871" s="252"/>
      <c r="G871" s="252"/>
      <c r="H871" s="252"/>
      <c r="I871" s="252"/>
      <c r="J871" s="252"/>
      <c r="K871" s="252"/>
      <c r="L871" s="252"/>
      <c r="M871" s="252"/>
      <c r="N871" s="252"/>
      <c r="O871" s="252"/>
      <c r="P871" s="137"/>
      <c r="Q871" s="1"/>
    </row>
    <row r="872" spans="1:17" customFormat="1" ht="11.25" customHeight="1" x14ac:dyDescent="0.2">
      <c r="A872" s="276"/>
      <c r="B872" s="282"/>
      <c r="C872" s="283"/>
      <c r="D872" s="251"/>
      <c r="E872" s="252"/>
      <c r="F872" s="252"/>
      <c r="G872" s="252"/>
      <c r="H872" s="252"/>
      <c r="I872" s="252"/>
      <c r="J872" s="252"/>
      <c r="K872" s="252"/>
      <c r="L872" s="252"/>
      <c r="M872" s="252"/>
      <c r="N872" s="252"/>
      <c r="O872" s="252"/>
      <c r="P872" s="137"/>
      <c r="Q872" s="1"/>
    </row>
    <row r="873" spans="1:17" customFormat="1" ht="11.25" customHeight="1" x14ac:dyDescent="0.2">
      <c r="A873" s="276"/>
      <c r="B873" s="282"/>
      <c r="C873" s="283"/>
      <c r="D873" s="251"/>
      <c r="E873" s="252"/>
      <c r="F873" s="252"/>
      <c r="G873" s="252"/>
      <c r="H873" s="252"/>
      <c r="I873" s="252"/>
      <c r="J873" s="252"/>
      <c r="K873" s="252"/>
      <c r="L873" s="252"/>
      <c r="M873" s="252"/>
      <c r="N873" s="252"/>
      <c r="O873" s="252"/>
      <c r="P873" s="137"/>
      <c r="Q873" s="1"/>
    </row>
    <row r="874" spans="1:17" customFormat="1" ht="11.25" customHeight="1" x14ac:dyDescent="0.2">
      <c r="A874" s="276"/>
      <c r="B874" s="282"/>
      <c r="C874" s="283"/>
      <c r="D874" s="251"/>
      <c r="E874" s="252"/>
      <c r="F874" s="252"/>
      <c r="G874" s="252"/>
      <c r="H874" s="252"/>
      <c r="I874" s="252"/>
      <c r="J874" s="252"/>
      <c r="K874" s="252"/>
      <c r="L874" s="252"/>
      <c r="M874" s="252"/>
      <c r="N874" s="252"/>
      <c r="O874" s="252"/>
      <c r="P874" s="137"/>
      <c r="Q874" s="1"/>
    </row>
    <row r="875" spans="1:17" customFormat="1" ht="11.25" customHeight="1" x14ac:dyDescent="0.2">
      <c r="A875" s="276"/>
      <c r="B875" s="282"/>
      <c r="C875" s="283"/>
      <c r="D875" s="251"/>
      <c r="E875" s="252"/>
      <c r="F875" s="252"/>
      <c r="G875" s="252"/>
      <c r="H875" s="252"/>
      <c r="I875" s="252"/>
      <c r="J875" s="252"/>
      <c r="K875" s="252"/>
      <c r="L875" s="252"/>
      <c r="M875" s="252"/>
      <c r="N875" s="252"/>
      <c r="O875" s="252"/>
      <c r="P875" s="137"/>
      <c r="Q875" s="1"/>
    </row>
    <row r="876" spans="1:17" customFormat="1" ht="11.25" customHeight="1" x14ac:dyDescent="0.2">
      <c r="A876" s="276"/>
      <c r="B876" s="282"/>
      <c r="C876" s="283"/>
      <c r="D876" s="251"/>
      <c r="E876" s="252"/>
      <c r="F876" s="252"/>
      <c r="G876" s="252"/>
      <c r="H876" s="252"/>
      <c r="I876" s="252"/>
      <c r="J876" s="252"/>
      <c r="K876" s="252"/>
      <c r="L876" s="252"/>
      <c r="M876" s="252"/>
      <c r="N876" s="252"/>
      <c r="O876" s="252"/>
      <c r="P876" s="137"/>
      <c r="Q876" s="1"/>
    </row>
    <row r="877" spans="1:17" customFormat="1" ht="11.25" customHeight="1" x14ac:dyDescent="0.2">
      <c r="A877" s="276"/>
      <c r="B877" s="282"/>
      <c r="C877" s="283"/>
      <c r="D877" s="251"/>
      <c r="E877" s="252"/>
      <c r="F877" s="252"/>
      <c r="G877" s="252"/>
      <c r="H877" s="252"/>
      <c r="I877" s="252"/>
      <c r="J877" s="252"/>
      <c r="K877" s="252"/>
      <c r="L877" s="252"/>
      <c r="M877" s="252"/>
      <c r="N877" s="252"/>
      <c r="O877" s="252"/>
      <c r="P877" s="137"/>
      <c r="Q877" s="1"/>
    </row>
    <row r="878" spans="1:17" customFormat="1" ht="11.25" customHeight="1" x14ac:dyDescent="0.2">
      <c r="A878" s="276"/>
      <c r="B878" s="282"/>
      <c r="C878" s="283"/>
      <c r="D878" s="251"/>
      <c r="E878" s="252"/>
      <c r="F878" s="252"/>
      <c r="G878" s="252"/>
      <c r="H878" s="252"/>
      <c r="I878" s="252"/>
      <c r="J878" s="252"/>
      <c r="K878" s="252"/>
      <c r="L878" s="252"/>
      <c r="M878" s="252"/>
      <c r="N878" s="252"/>
      <c r="O878" s="252"/>
      <c r="P878" s="137"/>
      <c r="Q878" s="1"/>
    </row>
    <row r="879" spans="1:17" customFormat="1" ht="11.25" customHeight="1" x14ac:dyDescent="0.2">
      <c r="A879" s="276"/>
      <c r="B879" s="282"/>
      <c r="C879" s="283"/>
      <c r="D879" s="251"/>
      <c r="E879" s="252"/>
      <c r="F879" s="252"/>
      <c r="G879" s="252"/>
      <c r="H879" s="252"/>
      <c r="I879" s="252"/>
      <c r="J879" s="252"/>
      <c r="K879" s="252"/>
      <c r="L879" s="252"/>
      <c r="M879" s="252"/>
      <c r="N879" s="252"/>
      <c r="O879" s="252"/>
      <c r="P879" s="137"/>
      <c r="Q879" s="1"/>
    </row>
    <row r="880" spans="1:17" customFormat="1" ht="11.25" customHeight="1" x14ac:dyDescent="0.2">
      <c r="A880" s="276"/>
      <c r="B880" s="282"/>
      <c r="C880" s="283"/>
      <c r="D880" s="251"/>
      <c r="E880" s="252"/>
      <c r="F880" s="252"/>
      <c r="G880" s="252"/>
      <c r="H880" s="252"/>
      <c r="I880" s="252"/>
      <c r="J880" s="252"/>
      <c r="K880" s="252"/>
      <c r="L880" s="252"/>
      <c r="M880" s="252"/>
      <c r="N880" s="252"/>
      <c r="O880" s="252"/>
      <c r="P880" s="137"/>
      <c r="Q880" s="1"/>
    </row>
    <row r="881" spans="1:17" customFormat="1" ht="11.25" customHeight="1" x14ac:dyDescent="0.2">
      <c r="A881" s="276"/>
      <c r="B881" s="282"/>
      <c r="C881" s="283"/>
      <c r="D881" s="251"/>
      <c r="E881" s="252"/>
      <c r="F881" s="252"/>
      <c r="G881" s="252"/>
      <c r="H881" s="252"/>
      <c r="I881" s="252"/>
      <c r="J881" s="252"/>
      <c r="K881" s="252"/>
      <c r="L881" s="252"/>
      <c r="M881" s="252"/>
      <c r="N881" s="252"/>
      <c r="O881" s="252"/>
      <c r="P881" s="137"/>
      <c r="Q881" s="1"/>
    </row>
    <row r="882" spans="1:17" customFormat="1" ht="11.25" customHeight="1" x14ac:dyDescent="0.2">
      <c r="A882" s="276"/>
      <c r="B882" s="282"/>
      <c r="C882" s="283"/>
      <c r="D882" s="251"/>
      <c r="E882" s="252"/>
      <c r="F882" s="252"/>
      <c r="G882" s="252"/>
      <c r="H882" s="252"/>
      <c r="I882" s="252"/>
      <c r="J882" s="252"/>
      <c r="K882" s="252"/>
      <c r="L882" s="252"/>
      <c r="M882" s="252"/>
      <c r="N882" s="252"/>
      <c r="O882" s="252"/>
      <c r="P882" s="137"/>
      <c r="Q882" s="1"/>
    </row>
    <row r="883" spans="1:17" customFormat="1" ht="11.25" customHeight="1" x14ac:dyDescent="0.2">
      <c r="A883" s="276"/>
      <c r="B883" s="282"/>
      <c r="C883" s="283"/>
      <c r="D883" s="251"/>
      <c r="E883" s="252"/>
      <c r="F883" s="252"/>
      <c r="G883" s="252"/>
      <c r="H883" s="252"/>
      <c r="I883" s="252"/>
      <c r="J883" s="252"/>
      <c r="K883" s="252"/>
      <c r="L883" s="252"/>
      <c r="M883" s="252"/>
      <c r="N883" s="252"/>
      <c r="O883" s="252"/>
      <c r="P883" s="137"/>
      <c r="Q883" s="1"/>
    </row>
    <row r="884" spans="1:17" customFormat="1" ht="11.25" customHeight="1" x14ac:dyDescent="0.2">
      <c r="A884" s="276"/>
      <c r="B884" s="282"/>
      <c r="C884" s="283"/>
      <c r="D884" s="251"/>
      <c r="E884" s="252"/>
      <c r="F884" s="252"/>
      <c r="G884" s="252"/>
      <c r="H884" s="252"/>
      <c r="I884" s="252"/>
      <c r="J884" s="252"/>
      <c r="K884" s="252"/>
      <c r="L884" s="252"/>
      <c r="M884" s="252"/>
      <c r="N884" s="252"/>
      <c r="O884" s="252"/>
      <c r="P884" s="137"/>
      <c r="Q884" s="1"/>
    </row>
    <row r="885" spans="1:17" customFormat="1" ht="11.25" customHeight="1" x14ac:dyDescent="0.2">
      <c r="A885" s="276"/>
      <c r="B885" s="282"/>
      <c r="C885" s="283"/>
      <c r="D885" s="251"/>
      <c r="E885" s="252"/>
      <c r="F885" s="252"/>
      <c r="G885" s="252"/>
      <c r="H885" s="252"/>
      <c r="I885" s="252"/>
      <c r="J885" s="252"/>
      <c r="K885" s="252"/>
      <c r="L885" s="252"/>
      <c r="M885" s="252"/>
      <c r="N885" s="252"/>
      <c r="O885" s="252"/>
      <c r="P885" s="137"/>
      <c r="Q885" s="1"/>
    </row>
    <row r="886" spans="1:17" customFormat="1" ht="11.25" customHeight="1" x14ac:dyDescent="0.2">
      <c r="A886" s="276"/>
      <c r="B886" s="282"/>
      <c r="C886" s="283"/>
      <c r="D886" s="251"/>
      <c r="E886" s="252"/>
      <c r="F886" s="252"/>
      <c r="G886" s="252"/>
      <c r="H886" s="252"/>
      <c r="I886" s="252"/>
      <c r="J886" s="252"/>
      <c r="K886" s="252"/>
      <c r="L886" s="252"/>
      <c r="M886" s="252"/>
      <c r="N886" s="252"/>
      <c r="O886" s="252"/>
      <c r="P886" s="137"/>
      <c r="Q886" s="1"/>
    </row>
    <row r="887" spans="1:17" customFormat="1" ht="11.25" customHeight="1" x14ac:dyDescent="0.2">
      <c r="A887" s="276"/>
      <c r="B887" s="282"/>
      <c r="C887" s="283"/>
      <c r="D887" s="251"/>
      <c r="E887" s="252"/>
      <c r="F887" s="252"/>
      <c r="G887" s="252"/>
      <c r="H887" s="252"/>
      <c r="I887" s="252"/>
      <c r="J887" s="252"/>
      <c r="K887" s="252"/>
      <c r="L887" s="252"/>
      <c r="M887" s="252"/>
      <c r="N887" s="252"/>
      <c r="O887" s="252"/>
      <c r="P887" s="137"/>
      <c r="Q887" s="1"/>
    </row>
    <row r="888" spans="1:17" customFormat="1" ht="11.25" customHeight="1" x14ac:dyDescent="0.2">
      <c r="A888" s="276"/>
      <c r="B888" s="282"/>
      <c r="C888" s="283"/>
      <c r="D888" s="251"/>
      <c r="E888" s="252"/>
      <c r="F888" s="252"/>
      <c r="G888" s="252"/>
      <c r="H888" s="252"/>
      <c r="I888" s="252"/>
      <c r="J888" s="252"/>
      <c r="K888" s="252"/>
      <c r="L888" s="252"/>
      <c r="M888" s="252"/>
      <c r="N888" s="252"/>
      <c r="O888" s="252"/>
      <c r="P888" s="137"/>
      <c r="Q888" s="1"/>
    </row>
    <row r="889" spans="1:17" customFormat="1" ht="11.25" customHeight="1" x14ac:dyDescent="0.2">
      <c r="A889" s="276"/>
      <c r="B889" s="282"/>
      <c r="C889" s="283"/>
      <c r="D889" s="251"/>
      <c r="E889" s="252"/>
      <c r="F889" s="252"/>
      <c r="G889" s="252"/>
      <c r="H889" s="252"/>
      <c r="I889" s="252"/>
      <c r="J889" s="252"/>
      <c r="K889" s="252"/>
      <c r="L889" s="252"/>
      <c r="M889" s="252"/>
      <c r="N889" s="252"/>
      <c r="O889" s="252"/>
      <c r="P889" s="137"/>
      <c r="Q889" s="1"/>
    </row>
    <row r="890" spans="1:17" customFormat="1" ht="11.25" customHeight="1" x14ac:dyDescent="0.2">
      <c r="A890" s="276"/>
      <c r="B890" s="282"/>
      <c r="C890" s="283"/>
      <c r="D890" s="251"/>
      <c r="E890" s="252"/>
      <c r="F890" s="252"/>
      <c r="G890" s="252"/>
      <c r="H890" s="252"/>
      <c r="I890" s="252"/>
      <c r="J890" s="252"/>
      <c r="K890" s="252"/>
      <c r="L890" s="252"/>
      <c r="M890" s="252"/>
      <c r="N890" s="252"/>
      <c r="O890" s="252"/>
      <c r="P890" s="137"/>
      <c r="Q890" s="1"/>
    </row>
    <row r="891" spans="1:17" customFormat="1" ht="11.25" customHeight="1" x14ac:dyDescent="0.2">
      <c r="A891" s="276"/>
      <c r="B891" s="282"/>
      <c r="C891" s="283"/>
      <c r="D891" s="251"/>
      <c r="E891" s="252"/>
      <c r="F891" s="252"/>
      <c r="G891" s="252"/>
      <c r="H891" s="252"/>
      <c r="I891" s="252"/>
      <c r="J891" s="252"/>
      <c r="K891" s="252"/>
      <c r="L891" s="252"/>
      <c r="M891" s="252"/>
      <c r="N891" s="252"/>
      <c r="O891" s="252"/>
      <c r="P891" s="137"/>
      <c r="Q891" s="1"/>
    </row>
    <row r="892" spans="1:17" customFormat="1" ht="11.25" customHeight="1" x14ac:dyDescent="0.2">
      <c r="A892" s="276"/>
      <c r="B892" s="282"/>
      <c r="C892" s="283"/>
      <c r="D892" s="251"/>
      <c r="E892" s="252"/>
      <c r="F892" s="252"/>
      <c r="G892" s="252"/>
      <c r="H892" s="252"/>
      <c r="I892" s="252"/>
      <c r="J892" s="252"/>
      <c r="K892" s="252"/>
      <c r="L892" s="252"/>
      <c r="M892" s="252"/>
      <c r="N892" s="252"/>
      <c r="O892" s="252"/>
      <c r="P892" s="137"/>
      <c r="Q892" s="1"/>
    </row>
    <row r="893" spans="1:17" customFormat="1" ht="11.25" customHeight="1" x14ac:dyDescent="0.2">
      <c r="A893" s="276"/>
      <c r="B893" s="282"/>
      <c r="C893" s="283"/>
      <c r="D893" s="251"/>
      <c r="E893" s="252"/>
      <c r="F893" s="252"/>
      <c r="G893" s="252"/>
      <c r="H893" s="252"/>
      <c r="I893" s="252"/>
      <c r="J893" s="252"/>
      <c r="K893" s="252"/>
      <c r="L893" s="252"/>
      <c r="M893" s="252"/>
      <c r="N893" s="252"/>
      <c r="O893" s="252"/>
      <c r="P893" s="137"/>
      <c r="Q893" s="1"/>
    </row>
    <row r="894" spans="1:17" customFormat="1" ht="11.25" customHeight="1" x14ac:dyDescent="0.2">
      <c r="A894" s="276"/>
      <c r="B894" s="282"/>
      <c r="C894" s="283"/>
      <c r="D894" s="251"/>
      <c r="E894" s="252"/>
      <c r="F894" s="252"/>
      <c r="G894" s="252"/>
      <c r="H894" s="252"/>
      <c r="I894" s="252"/>
      <c r="J894" s="252"/>
      <c r="K894" s="252"/>
      <c r="L894" s="252"/>
      <c r="M894" s="252"/>
      <c r="N894" s="252"/>
      <c r="O894" s="252"/>
      <c r="P894" s="137"/>
      <c r="Q894" s="1"/>
    </row>
    <row r="895" spans="1:17" customFormat="1" ht="11.25" customHeight="1" x14ac:dyDescent="0.2">
      <c r="A895" s="276"/>
      <c r="B895" s="282"/>
      <c r="C895" s="283"/>
      <c r="D895" s="251"/>
      <c r="E895" s="252"/>
      <c r="F895" s="252"/>
      <c r="G895" s="252"/>
      <c r="H895" s="252"/>
      <c r="I895" s="252"/>
      <c r="J895" s="252"/>
      <c r="K895" s="252"/>
      <c r="L895" s="252"/>
      <c r="M895" s="252"/>
      <c r="N895" s="252"/>
      <c r="O895" s="252"/>
      <c r="P895" s="137"/>
      <c r="Q895" s="1"/>
    </row>
    <row r="896" spans="1:17" customFormat="1" ht="11.25" customHeight="1" x14ac:dyDescent="0.2">
      <c r="A896" s="276"/>
      <c r="B896" s="282"/>
      <c r="C896" s="283"/>
      <c r="D896" s="251"/>
      <c r="E896" s="252"/>
      <c r="F896" s="252"/>
      <c r="G896" s="252"/>
      <c r="H896" s="252"/>
      <c r="I896" s="252"/>
      <c r="J896" s="252"/>
      <c r="K896" s="252"/>
      <c r="L896" s="252"/>
      <c r="M896" s="252"/>
      <c r="N896" s="252"/>
      <c r="O896" s="252"/>
      <c r="P896" s="137"/>
      <c r="Q896" s="1"/>
    </row>
    <row r="897" spans="1:17" customFormat="1" ht="11.25" customHeight="1" x14ac:dyDescent="0.2">
      <c r="A897" s="276"/>
      <c r="B897" s="282"/>
      <c r="C897" s="283"/>
      <c r="D897" s="251"/>
      <c r="E897" s="252"/>
      <c r="F897" s="252"/>
      <c r="G897" s="252"/>
      <c r="H897" s="252"/>
      <c r="I897" s="252"/>
      <c r="J897" s="252"/>
      <c r="K897" s="252"/>
      <c r="L897" s="252"/>
      <c r="M897" s="252"/>
      <c r="N897" s="252"/>
      <c r="O897" s="252"/>
      <c r="P897" s="137"/>
      <c r="Q897" s="1"/>
    </row>
    <row r="898" spans="1:17" customFormat="1" ht="11.25" customHeight="1" x14ac:dyDescent="0.2">
      <c r="A898" s="276"/>
      <c r="B898" s="282"/>
      <c r="C898" s="283"/>
      <c r="D898" s="251"/>
      <c r="E898" s="252"/>
      <c r="F898" s="252"/>
      <c r="G898" s="252"/>
      <c r="H898" s="252"/>
      <c r="I898" s="252"/>
      <c r="J898" s="252"/>
      <c r="K898" s="252"/>
      <c r="L898" s="252"/>
      <c r="M898" s="252"/>
      <c r="N898" s="252"/>
      <c r="O898" s="252"/>
      <c r="P898" s="137"/>
      <c r="Q898" s="1"/>
    </row>
    <row r="899" spans="1:17" customFormat="1" ht="11.25" customHeight="1" x14ac:dyDescent="0.2">
      <c r="A899" s="276"/>
      <c r="B899" s="282"/>
      <c r="C899" s="283"/>
      <c r="D899" s="251"/>
      <c r="E899" s="252"/>
      <c r="F899" s="252"/>
      <c r="G899" s="252"/>
      <c r="H899" s="252"/>
      <c r="I899" s="252"/>
      <c r="J899" s="252"/>
      <c r="K899" s="252"/>
      <c r="L899" s="252"/>
      <c r="M899" s="252"/>
      <c r="N899" s="252"/>
      <c r="O899" s="252"/>
      <c r="P899" s="137"/>
      <c r="Q899" s="1"/>
    </row>
    <row r="900" spans="1:17" customFormat="1" ht="11.25" customHeight="1" x14ac:dyDescent="0.2">
      <c r="A900" s="276"/>
      <c r="B900" s="282"/>
      <c r="C900" s="283"/>
      <c r="D900" s="251"/>
      <c r="E900" s="252"/>
      <c r="F900" s="252"/>
      <c r="G900" s="252"/>
      <c r="H900" s="252"/>
      <c r="I900" s="252"/>
      <c r="J900" s="252"/>
      <c r="K900" s="252"/>
      <c r="L900" s="252"/>
      <c r="M900" s="252"/>
      <c r="N900" s="252"/>
      <c r="O900" s="252"/>
      <c r="P900" s="137"/>
      <c r="Q900" s="1"/>
    </row>
    <row r="901" spans="1:17" customFormat="1" ht="11.25" customHeight="1" x14ac:dyDescent="0.2">
      <c r="A901" s="276"/>
      <c r="B901" s="282"/>
      <c r="C901" s="283"/>
      <c r="D901" s="251"/>
      <c r="E901" s="252"/>
      <c r="F901" s="252"/>
      <c r="G901" s="252"/>
      <c r="H901" s="252"/>
      <c r="I901" s="252"/>
      <c r="J901" s="252"/>
      <c r="K901" s="252"/>
      <c r="L901" s="252"/>
      <c r="M901" s="252"/>
      <c r="N901" s="252"/>
      <c r="O901" s="252"/>
      <c r="P901" s="137"/>
      <c r="Q901" s="1"/>
    </row>
    <row r="902" spans="1:17" customFormat="1" ht="11.25" customHeight="1" x14ac:dyDescent="0.2">
      <c r="A902" s="276"/>
      <c r="B902" s="282"/>
      <c r="C902" s="283"/>
      <c r="D902" s="251"/>
      <c r="E902" s="252"/>
      <c r="F902" s="252"/>
      <c r="G902" s="252"/>
      <c r="H902" s="252"/>
      <c r="I902" s="252"/>
      <c r="J902" s="252"/>
      <c r="K902" s="252"/>
      <c r="L902" s="252"/>
      <c r="M902" s="252"/>
      <c r="N902" s="252"/>
      <c r="O902" s="252"/>
      <c r="P902" s="137"/>
      <c r="Q902" s="1"/>
    </row>
    <row r="903" spans="1:17" customFormat="1" ht="11.25" customHeight="1" x14ac:dyDescent="0.2">
      <c r="A903" s="276"/>
      <c r="B903" s="282"/>
      <c r="C903" s="283"/>
      <c r="D903" s="251"/>
      <c r="E903" s="252"/>
      <c r="F903" s="252"/>
      <c r="G903" s="252"/>
      <c r="H903" s="252"/>
      <c r="I903" s="252"/>
      <c r="J903" s="252"/>
      <c r="K903" s="252"/>
      <c r="L903" s="252"/>
      <c r="M903" s="252"/>
      <c r="N903" s="252"/>
      <c r="O903" s="252"/>
      <c r="P903" s="137"/>
      <c r="Q903" s="1"/>
    </row>
    <row r="904" spans="1:17" customFormat="1" ht="11.25" customHeight="1" x14ac:dyDescent="0.2">
      <c r="A904" s="276"/>
      <c r="B904" s="282"/>
      <c r="C904" s="283"/>
      <c r="D904" s="251"/>
      <c r="E904" s="252"/>
      <c r="F904" s="252"/>
      <c r="G904" s="252"/>
      <c r="H904" s="252"/>
      <c r="I904" s="252"/>
      <c r="J904" s="252"/>
      <c r="K904" s="252"/>
      <c r="L904" s="252"/>
      <c r="M904" s="252"/>
      <c r="N904" s="252"/>
      <c r="O904" s="252"/>
      <c r="P904" s="137"/>
      <c r="Q904" s="1"/>
    </row>
    <row r="905" spans="1:17" customFormat="1" ht="11.25" customHeight="1" x14ac:dyDescent="0.2">
      <c r="A905" s="276"/>
      <c r="B905" s="282"/>
      <c r="C905" s="283"/>
      <c r="D905" s="251"/>
      <c r="E905" s="252"/>
      <c r="F905" s="252"/>
      <c r="G905" s="252"/>
      <c r="H905" s="252"/>
      <c r="I905" s="252"/>
      <c r="J905" s="252"/>
      <c r="K905" s="252"/>
      <c r="L905" s="252"/>
      <c r="M905" s="252"/>
      <c r="N905" s="252"/>
      <c r="O905" s="252"/>
      <c r="P905" s="137"/>
      <c r="Q905" s="1"/>
    </row>
    <row r="906" spans="1:17" customFormat="1" ht="11.25" customHeight="1" x14ac:dyDescent="0.2">
      <c r="A906" s="276"/>
      <c r="B906" s="282"/>
      <c r="C906" s="283"/>
      <c r="D906" s="251"/>
      <c r="E906" s="252"/>
      <c r="F906" s="252"/>
      <c r="G906" s="252"/>
      <c r="H906" s="252"/>
      <c r="I906" s="252"/>
      <c r="J906" s="252"/>
      <c r="K906" s="252"/>
      <c r="L906" s="252"/>
      <c r="M906" s="252"/>
      <c r="N906" s="252"/>
      <c r="O906" s="252"/>
      <c r="P906" s="137"/>
      <c r="Q906" s="1"/>
    </row>
    <row r="907" spans="1:17" customFormat="1" ht="11.25" customHeight="1" x14ac:dyDescent="0.2">
      <c r="A907" s="276"/>
      <c r="B907" s="282"/>
      <c r="C907" s="283"/>
      <c r="D907" s="251"/>
      <c r="E907" s="252"/>
      <c r="F907" s="252"/>
      <c r="G907" s="252"/>
      <c r="H907" s="252"/>
      <c r="I907" s="252"/>
      <c r="J907" s="252"/>
      <c r="K907" s="252"/>
      <c r="L907" s="252"/>
      <c r="M907" s="252"/>
      <c r="N907" s="252"/>
      <c r="O907" s="252"/>
      <c r="P907" s="137"/>
      <c r="Q907" s="1"/>
    </row>
    <row r="908" spans="1:17" customFormat="1" ht="11.25" customHeight="1" x14ac:dyDescent="0.2">
      <c r="A908" s="276"/>
      <c r="B908" s="282"/>
      <c r="C908" s="283"/>
      <c r="D908" s="251"/>
      <c r="E908" s="252"/>
      <c r="F908" s="252"/>
      <c r="G908" s="252"/>
      <c r="H908" s="252"/>
      <c r="I908" s="252"/>
      <c r="J908" s="252"/>
      <c r="K908" s="252"/>
      <c r="L908" s="252"/>
      <c r="M908" s="252"/>
      <c r="N908" s="252"/>
      <c r="O908" s="252"/>
      <c r="P908" s="137"/>
      <c r="Q908" s="1"/>
    </row>
    <row r="909" spans="1:17" customFormat="1" ht="11.25" customHeight="1" x14ac:dyDescent="0.2">
      <c r="A909" s="276"/>
      <c r="B909" s="282"/>
      <c r="C909" s="283"/>
      <c r="D909" s="251"/>
      <c r="E909" s="252"/>
      <c r="F909" s="252"/>
      <c r="G909" s="252"/>
      <c r="H909" s="252"/>
      <c r="I909" s="252"/>
      <c r="J909" s="252"/>
      <c r="K909" s="252"/>
      <c r="L909" s="252"/>
      <c r="M909" s="252"/>
      <c r="N909" s="252"/>
      <c r="O909" s="252"/>
      <c r="P909" s="137"/>
      <c r="Q909" s="1"/>
    </row>
    <row r="910" spans="1:17" customFormat="1" ht="11.25" customHeight="1" x14ac:dyDescent="0.2">
      <c r="A910" s="276"/>
      <c r="B910" s="282"/>
      <c r="C910" s="283"/>
      <c r="D910" s="251"/>
      <c r="E910" s="252"/>
      <c r="F910" s="252"/>
      <c r="G910" s="252"/>
      <c r="H910" s="252"/>
      <c r="I910" s="252"/>
      <c r="J910" s="252"/>
      <c r="K910" s="252"/>
      <c r="L910" s="252"/>
      <c r="M910" s="252"/>
      <c r="N910" s="252"/>
      <c r="O910" s="252"/>
      <c r="P910" s="137"/>
      <c r="Q910" s="1"/>
    </row>
    <row r="911" spans="1:17" customFormat="1" ht="11.25" customHeight="1" x14ac:dyDescent="0.2">
      <c r="A911" s="276"/>
      <c r="B911" s="282"/>
      <c r="C911" s="283"/>
      <c r="D911" s="251"/>
      <c r="E911" s="252"/>
      <c r="F911" s="252"/>
      <c r="G911" s="252"/>
      <c r="H911" s="252"/>
      <c r="I911" s="252"/>
      <c r="J911" s="252"/>
      <c r="K911" s="252"/>
      <c r="L911" s="252"/>
      <c r="M911" s="252"/>
      <c r="N911" s="252"/>
      <c r="O911" s="252"/>
      <c r="P911" s="137"/>
      <c r="Q911" s="1"/>
    </row>
    <row r="912" spans="1:17" customFormat="1" ht="11.25" customHeight="1" x14ac:dyDescent="0.2">
      <c r="A912" s="276"/>
      <c r="B912" s="282"/>
      <c r="C912" s="283"/>
      <c r="D912" s="251"/>
      <c r="E912" s="252"/>
      <c r="F912" s="252"/>
      <c r="G912" s="252"/>
      <c r="H912" s="252"/>
      <c r="I912" s="252"/>
      <c r="J912" s="252"/>
      <c r="K912" s="252"/>
      <c r="L912" s="252"/>
      <c r="M912" s="252"/>
      <c r="N912" s="252"/>
      <c r="O912" s="252"/>
      <c r="P912" s="137"/>
      <c r="Q912" s="1"/>
    </row>
    <row r="913" spans="1:17" customFormat="1" ht="11.25" customHeight="1" x14ac:dyDescent="0.2">
      <c r="A913" s="276"/>
      <c r="B913" s="282"/>
      <c r="C913" s="283"/>
      <c r="D913" s="251"/>
      <c r="E913" s="252"/>
      <c r="F913" s="252"/>
      <c r="G913" s="252"/>
      <c r="H913" s="252"/>
      <c r="I913" s="252"/>
      <c r="J913" s="252"/>
      <c r="K913" s="252"/>
      <c r="L913" s="252"/>
      <c r="M913" s="252"/>
      <c r="N913" s="252"/>
      <c r="O913" s="252"/>
      <c r="P913" s="137"/>
      <c r="Q913" s="1"/>
    </row>
    <row r="914" spans="1:17" customFormat="1" ht="11.25" customHeight="1" x14ac:dyDescent="0.2">
      <c r="A914" s="276"/>
      <c r="B914" s="282"/>
      <c r="C914" s="283"/>
      <c r="D914" s="251"/>
      <c r="E914" s="252"/>
      <c r="F914" s="252"/>
      <c r="G914" s="252"/>
      <c r="H914" s="252"/>
      <c r="I914" s="252"/>
      <c r="J914" s="252"/>
      <c r="K914" s="252"/>
      <c r="L914" s="252"/>
      <c r="M914" s="252"/>
      <c r="N914" s="252"/>
      <c r="O914" s="252"/>
      <c r="P914" s="137"/>
      <c r="Q914" s="1"/>
    </row>
    <row r="915" spans="1:17" customFormat="1" ht="11.25" customHeight="1" x14ac:dyDescent="0.2">
      <c r="A915" s="276"/>
      <c r="B915" s="282"/>
      <c r="C915" s="283"/>
      <c r="D915" s="251"/>
      <c r="E915" s="252"/>
      <c r="F915" s="252"/>
      <c r="G915" s="252"/>
      <c r="H915" s="252"/>
      <c r="I915" s="252"/>
      <c r="J915" s="252"/>
      <c r="K915" s="252"/>
      <c r="L915" s="252"/>
      <c r="M915" s="252"/>
      <c r="N915" s="252"/>
      <c r="O915" s="252"/>
      <c r="P915" s="137"/>
      <c r="Q915" s="1"/>
    </row>
    <row r="916" spans="1:17" customFormat="1" ht="11.25" customHeight="1" x14ac:dyDescent="0.2">
      <c r="A916" s="276"/>
      <c r="B916" s="282"/>
      <c r="C916" s="283"/>
      <c r="D916" s="251"/>
      <c r="E916" s="252"/>
      <c r="F916" s="252"/>
      <c r="G916" s="252"/>
      <c r="H916" s="252"/>
      <c r="I916" s="252"/>
      <c r="J916" s="252"/>
      <c r="K916" s="252"/>
      <c r="L916" s="252"/>
      <c r="M916" s="252"/>
      <c r="N916" s="252"/>
      <c r="O916" s="252"/>
      <c r="P916" s="137"/>
      <c r="Q916" s="1"/>
    </row>
    <row r="917" spans="1:17" customFormat="1" ht="11.25" customHeight="1" x14ac:dyDescent="0.2">
      <c r="A917" s="276"/>
      <c r="B917" s="282"/>
      <c r="C917" s="283"/>
      <c r="D917" s="251"/>
      <c r="E917" s="252"/>
      <c r="F917" s="252"/>
      <c r="G917" s="252"/>
      <c r="H917" s="252"/>
      <c r="I917" s="252"/>
      <c r="J917" s="252"/>
      <c r="K917" s="252"/>
      <c r="L917" s="252"/>
      <c r="M917" s="252"/>
      <c r="N917" s="252"/>
      <c r="O917" s="252"/>
      <c r="P917" s="137"/>
      <c r="Q917" s="1"/>
    </row>
    <row r="918" spans="1:17" customFormat="1" ht="11.25" customHeight="1" x14ac:dyDescent="0.2">
      <c r="A918" s="276"/>
      <c r="B918" s="282"/>
      <c r="C918" s="283"/>
      <c r="D918" s="251"/>
      <c r="E918" s="252"/>
      <c r="F918" s="252"/>
      <c r="G918" s="252"/>
      <c r="H918" s="252"/>
      <c r="I918" s="252"/>
      <c r="J918" s="252"/>
      <c r="K918" s="252"/>
      <c r="L918" s="252"/>
      <c r="M918" s="252"/>
      <c r="N918" s="252"/>
      <c r="O918" s="252"/>
      <c r="P918" s="137"/>
      <c r="Q918" s="1"/>
    </row>
    <row r="919" spans="1:17" customFormat="1" ht="11.25" customHeight="1" x14ac:dyDescent="0.2">
      <c r="A919" s="276"/>
      <c r="B919" s="282"/>
      <c r="C919" s="283"/>
      <c r="D919" s="251"/>
      <c r="E919" s="252"/>
      <c r="F919" s="252"/>
      <c r="G919" s="252"/>
      <c r="H919" s="252"/>
      <c r="I919" s="252"/>
      <c r="J919" s="252"/>
      <c r="K919" s="252"/>
      <c r="L919" s="252"/>
      <c r="M919" s="252"/>
      <c r="N919" s="252"/>
      <c r="O919" s="252"/>
      <c r="P919" s="137"/>
      <c r="Q919" s="1"/>
    </row>
    <row r="920" spans="1:17" customFormat="1" ht="11.25" customHeight="1" x14ac:dyDescent="0.2">
      <c r="A920" s="276"/>
      <c r="B920" s="282"/>
      <c r="C920" s="283"/>
      <c r="D920" s="251"/>
      <c r="E920" s="252"/>
      <c r="F920" s="252"/>
      <c r="G920" s="252"/>
      <c r="H920" s="252"/>
      <c r="I920" s="252"/>
      <c r="J920" s="252"/>
      <c r="K920" s="252"/>
      <c r="L920" s="252"/>
      <c r="M920" s="252"/>
      <c r="N920" s="252"/>
      <c r="O920" s="252"/>
      <c r="P920" s="137"/>
      <c r="Q920" s="1"/>
    </row>
    <row r="921" spans="1:17" customFormat="1" ht="11.25" customHeight="1" x14ac:dyDescent="0.2">
      <c r="A921" s="276"/>
      <c r="B921" s="282"/>
      <c r="C921" s="283"/>
      <c r="D921" s="251"/>
      <c r="E921" s="252"/>
      <c r="F921" s="252"/>
      <c r="G921" s="252"/>
      <c r="H921" s="252"/>
      <c r="I921" s="252"/>
      <c r="J921" s="252"/>
      <c r="K921" s="252"/>
      <c r="L921" s="252"/>
      <c r="M921" s="252"/>
      <c r="N921" s="252"/>
      <c r="O921" s="252"/>
      <c r="P921" s="137"/>
      <c r="Q921" s="1"/>
    </row>
    <row r="922" spans="1:17" customFormat="1" ht="11.25" customHeight="1" x14ac:dyDescent="0.2">
      <c r="A922" s="276"/>
      <c r="B922" s="282"/>
      <c r="C922" s="283"/>
      <c r="D922" s="251"/>
      <c r="E922" s="252"/>
      <c r="F922" s="252"/>
      <c r="G922" s="252"/>
      <c r="H922" s="252"/>
      <c r="I922" s="252"/>
      <c r="J922" s="252"/>
      <c r="K922" s="252"/>
      <c r="L922" s="252"/>
      <c r="M922" s="252"/>
      <c r="N922" s="252"/>
      <c r="O922" s="252"/>
      <c r="P922" s="137"/>
      <c r="Q922" s="1"/>
    </row>
    <row r="923" spans="1:17" customFormat="1" ht="11.25" customHeight="1" x14ac:dyDescent="0.2">
      <c r="A923" s="276"/>
      <c r="B923" s="282"/>
      <c r="C923" s="283"/>
      <c r="D923" s="251"/>
      <c r="E923" s="252"/>
      <c r="F923" s="252"/>
      <c r="G923" s="252"/>
      <c r="H923" s="252"/>
      <c r="I923" s="252"/>
      <c r="J923" s="252"/>
      <c r="K923" s="252"/>
      <c r="L923" s="252"/>
      <c r="M923" s="252"/>
      <c r="N923" s="252"/>
      <c r="O923" s="252"/>
      <c r="P923" s="137"/>
      <c r="Q923" s="1"/>
    </row>
    <row r="924" spans="1:17" customFormat="1" ht="11.25" customHeight="1" x14ac:dyDescent="0.2">
      <c r="A924" s="276"/>
      <c r="B924" s="282"/>
      <c r="C924" s="283"/>
      <c r="D924" s="251"/>
      <c r="E924" s="252"/>
      <c r="F924" s="252"/>
      <c r="G924" s="252"/>
      <c r="H924" s="252"/>
      <c r="I924" s="252"/>
      <c r="J924" s="252"/>
      <c r="K924" s="252"/>
      <c r="L924" s="252"/>
      <c r="M924" s="252"/>
      <c r="N924" s="252"/>
      <c r="O924" s="252"/>
      <c r="P924" s="137"/>
      <c r="Q924" s="1"/>
    </row>
    <row r="925" spans="1:17" customFormat="1" ht="11.25" customHeight="1" x14ac:dyDescent="0.2">
      <c r="A925" s="276"/>
      <c r="B925" s="282"/>
      <c r="C925" s="283"/>
      <c r="D925" s="251"/>
      <c r="E925" s="252"/>
      <c r="F925" s="252"/>
      <c r="G925" s="252"/>
      <c r="H925" s="252"/>
      <c r="I925" s="252"/>
      <c r="J925" s="252"/>
      <c r="K925" s="252"/>
      <c r="L925" s="252"/>
      <c r="M925" s="252"/>
      <c r="N925" s="252"/>
      <c r="O925" s="252"/>
      <c r="P925" s="137"/>
      <c r="Q925" s="1"/>
    </row>
    <row r="926" spans="1:17" customFormat="1" ht="11.25" customHeight="1" x14ac:dyDescent="0.2">
      <c r="A926" s="276"/>
      <c r="B926" s="282"/>
      <c r="C926" s="283"/>
      <c r="D926" s="251"/>
      <c r="E926" s="252"/>
      <c r="F926" s="252"/>
      <c r="G926" s="252"/>
      <c r="H926" s="252"/>
      <c r="I926" s="252"/>
      <c r="J926" s="252"/>
      <c r="K926" s="252"/>
      <c r="L926" s="252"/>
      <c r="M926" s="252"/>
      <c r="N926" s="252"/>
      <c r="O926" s="252"/>
      <c r="P926" s="137"/>
      <c r="Q926" s="1"/>
    </row>
    <row r="927" spans="1:17" customFormat="1" ht="11.25" customHeight="1" x14ac:dyDescent="0.2">
      <c r="A927" s="276"/>
      <c r="B927" s="282"/>
      <c r="C927" s="283"/>
      <c r="D927" s="251"/>
      <c r="E927" s="252"/>
      <c r="F927" s="252"/>
      <c r="G927" s="252"/>
      <c r="H927" s="252"/>
      <c r="I927" s="252"/>
      <c r="J927" s="252"/>
      <c r="K927" s="252"/>
      <c r="L927" s="252"/>
      <c r="M927" s="252"/>
      <c r="N927" s="252"/>
      <c r="O927" s="252"/>
      <c r="P927" s="137"/>
      <c r="Q927" s="1"/>
    </row>
    <row r="928" spans="1:17" customFormat="1" ht="11.25" customHeight="1" x14ac:dyDescent="0.2">
      <c r="A928" s="276"/>
      <c r="B928" s="282"/>
      <c r="C928" s="283"/>
      <c r="D928" s="251"/>
      <c r="E928" s="252"/>
      <c r="F928" s="252"/>
      <c r="G928" s="252"/>
      <c r="H928" s="252"/>
      <c r="I928" s="252"/>
      <c r="J928" s="252"/>
      <c r="K928" s="252"/>
      <c r="L928" s="252"/>
      <c r="M928" s="252"/>
      <c r="N928" s="252"/>
      <c r="O928" s="252"/>
      <c r="P928" s="137"/>
      <c r="Q928" s="1"/>
    </row>
    <row r="929" spans="1:17" customFormat="1" ht="11.25" customHeight="1" x14ac:dyDescent="0.2">
      <c r="A929" s="276"/>
      <c r="B929" s="282"/>
      <c r="C929" s="283"/>
      <c r="D929" s="251"/>
      <c r="E929" s="252"/>
      <c r="F929" s="252"/>
      <c r="G929" s="252"/>
      <c r="H929" s="252"/>
      <c r="I929" s="252"/>
      <c r="J929" s="252"/>
      <c r="K929" s="252"/>
      <c r="L929" s="252"/>
      <c r="M929" s="252"/>
      <c r="N929" s="252"/>
      <c r="O929" s="252"/>
      <c r="P929" s="137"/>
      <c r="Q929" s="1"/>
    </row>
    <row r="930" spans="1:17" customFormat="1" ht="11.25" customHeight="1" x14ac:dyDescent="0.2">
      <c r="A930" s="276"/>
      <c r="B930" s="282"/>
      <c r="C930" s="283"/>
      <c r="D930" s="251"/>
      <c r="E930" s="252"/>
      <c r="F930" s="252"/>
      <c r="G930" s="252"/>
      <c r="H930" s="252"/>
      <c r="I930" s="252"/>
      <c r="J930" s="252"/>
      <c r="K930" s="252"/>
      <c r="L930" s="252"/>
      <c r="M930" s="252"/>
      <c r="N930" s="252"/>
      <c r="O930" s="252"/>
      <c r="P930" s="137"/>
      <c r="Q930" s="1"/>
    </row>
    <row r="931" spans="1:17" customFormat="1" ht="11.25" customHeight="1" x14ac:dyDescent="0.2">
      <c r="A931" s="276"/>
      <c r="B931" s="282"/>
      <c r="C931" s="283"/>
      <c r="D931" s="251"/>
      <c r="E931" s="252"/>
      <c r="F931" s="252"/>
      <c r="G931" s="252"/>
      <c r="H931" s="252"/>
      <c r="I931" s="252"/>
      <c r="J931" s="252"/>
      <c r="K931" s="252"/>
      <c r="L931" s="252"/>
      <c r="M931" s="252"/>
      <c r="N931" s="252"/>
      <c r="O931" s="252"/>
      <c r="P931" s="137"/>
      <c r="Q931" s="1"/>
    </row>
    <row r="932" spans="1:17" customFormat="1" ht="11.25" customHeight="1" x14ac:dyDescent="0.2">
      <c r="A932" s="276"/>
      <c r="B932" s="282"/>
      <c r="C932" s="283"/>
      <c r="D932" s="251"/>
      <c r="E932" s="252"/>
      <c r="F932" s="252"/>
      <c r="G932" s="252"/>
      <c r="H932" s="252"/>
      <c r="I932" s="252"/>
      <c r="J932" s="252"/>
      <c r="K932" s="252"/>
      <c r="L932" s="252"/>
      <c r="M932" s="252"/>
      <c r="N932" s="252"/>
      <c r="O932" s="252"/>
      <c r="P932" s="137"/>
      <c r="Q932" s="1"/>
    </row>
    <row r="933" spans="1:17" customFormat="1" ht="11.25" customHeight="1" x14ac:dyDescent="0.2">
      <c r="A933" s="276"/>
      <c r="B933" s="282"/>
      <c r="C933" s="283"/>
      <c r="D933" s="251"/>
      <c r="E933" s="252"/>
      <c r="F933" s="252"/>
      <c r="G933" s="252"/>
      <c r="H933" s="252"/>
      <c r="I933" s="252"/>
      <c r="J933" s="252"/>
      <c r="K933" s="252"/>
      <c r="L933" s="252"/>
      <c r="M933" s="252"/>
      <c r="N933" s="252"/>
      <c r="O933" s="252"/>
      <c r="P933" s="137"/>
      <c r="Q933" s="1"/>
    </row>
    <row r="934" spans="1:17" customFormat="1" ht="11.25" customHeight="1" x14ac:dyDescent="0.2">
      <c r="A934" s="276"/>
      <c r="B934" s="282"/>
      <c r="C934" s="283"/>
      <c r="D934" s="251"/>
      <c r="E934" s="252"/>
      <c r="F934" s="252"/>
      <c r="G934" s="252"/>
      <c r="H934" s="252"/>
      <c r="I934" s="252"/>
      <c r="J934" s="252"/>
      <c r="K934" s="252"/>
      <c r="L934" s="252"/>
      <c r="M934" s="252"/>
      <c r="N934" s="252"/>
      <c r="O934" s="252"/>
      <c r="P934" s="137"/>
      <c r="Q934" s="1"/>
    </row>
    <row r="935" spans="1:17" customFormat="1" ht="11.25" customHeight="1" x14ac:dyDescent="0.2">
      <c r="A935" s="276"/>
      <c r="B935" s="282"/>
      <c r="C935" s="283"/>
      <c r="D935" s="251"/>
      <c r="E935" s="252"/>
      <c r="F935" s="252"/>
      <c r="G935" s="252"/>
      <c r="H935" s="252"/>
      <c r="I935" s="252"/>
      <c r="J935" s="252"/>
      <c r="K935" s="252"/>
      <c r="L935" s="252"/>
      <c r="M935" s="252"/>
      <c r="N935" s="252"/>
      <c r="O935" s="252"/>
      <c r="P935" s="137"/>
      <c r="Q935" s="1"/>
    </row>
    <row r="936" spans="1:17" customFormat="1" ht="11.25" customHeight="1" x14ac:dyDescent="0.2">
      <c r="A936" s="276"/>
      <c r="B936" s="282"/>
      <c r="C936" s="283"/>
      <c r="D936" s="251"/>
      <c r="E936" s="252"/>
      <c r="F936" s="252"/>
      <c r="G936" s="252"/>
      <c r="H936" s="252"/>
      <c r="I936" s="252"/>
      <c r="J936" s="252"/>
      <c r="K936" s="252"/>
      <c r="L936" s="252"/>
      <c r="M936" s="252"/>
      <c r="N936" s="252"/>
      <c r="O936" s="252"/>
      <c r="P936" s="137"/>
      <c r="Q936" s="1"/>
    </row>
    <row r="937" spans="1:17" customFormat="1" ht="11.25" customHeight="1" x14ac:dyDescent="0.2">
      <c r="A937" s="276"/>
      <c r="B937" s="282"/>
      <c r="C937" s="283"/>
      <c r="D937" s="251"/>
      <c r="E937" s="252"/>
      <c r="F937" s="252"/>
      <c r="G937" s="252"/>
      <c r="H937" s="252"/>
      <c r="I937" s="252"/>
      <c r="J937" s="252"/>
      <c r="K937" s="252"/>
      <c r="L937" s="252"/>
      <c r="M937" s="252"/>
      <c r="N937" s="252"/>
      <c r="O937" s="252"/>
      <c r="P937" s="137"/>
      <c r="Q937" s="1"/>
    </row>
    <row r="938" spans="1:17" customFormat="1" ht="11.25" customHeight="1" x14ac:dyDescent="0.2">
      <c r="A938" s="276"/>
      <c r="B938" s="282"/>
      <c r="C938" s="283"/>
      <c r="D938" s="251"/>
      <c r="E938" s="252"/>
      <c r="F938" s="252"/>
      <c r="G938" s="252"/>
      <c r="H938" s="252"/>
      <c r="I938" s="252"/>
      <c r="J938" s="252"/>
      <c r="K938" s="252"/>
      <c r="L938" s="252"/>
      <c r="M938" s="252"/>
      <c r="N938" s="252"/>
      <c r="O938" s="252"/>
      <c r="P938" s="137"/>
      <c r="Q938" s="1"/>
    </row>
    <row r="939" spans="1:17" customFormat="1" ht="11.25" customHeight="1" x14ac:dyDescent="0.2">
      <c r="A939" s="276"/>
      <c r="B939" s="282"/>
      <c r="C939" s="283"/>
      <c r="D939" s="251"/>
      <c r="E939" s="252"/>
      <c r="F939" s="252"/>
      <c r="G939" s="252"/>
      <c r="H939" s="252"/>
      <c r="I939" s="252"/>
      <c r="J939" s="252"/>
      <c r="K939" s="252"/>
      <c r="L939" s="252"/>
      <c r="M939" s="252"/>
      <c r="N939" s="252"/>
      <c r="O939" s="252"/>
      <c r="P939" s="137"/>
      <c r="Q939" s="1"/>
    </row>
    <row r="940" spans="1:17" customFormat="1" ht="11.25" customHeight="1" x14ac:dyDescent="0.2">
      <c r="A940" s="276"/>
      <c r="B940" s="282"/>
      <c r="C940" s="283"/>
      <c r="D940" s="251"/>
      <c r="E940" s="252"/>
      <c r="F940" s="252"/>
      <c r="G940" s="252"/>
      <c r="H940" s="252"/>
      <c r="I940" s="252"/>
      <c r="J940" s="252"/>
      <c r="K940" s="252"/>
      <c r="L940" s="252"/>
      <c r="M940" s="252"/>
      <c r="N940" s="252"/>
      <c r="O940" s="252"/>
      <c r="P940" s="137"/>
      <c r="Q940" s="1"/>
    </row>
    <row r="941" spans="1:17" customFormat="1" ht="11.25" customHeight="1" x14ac:dyDescent="0.2">
      <c r="A941" s="276"/>
      <c r="B941" s="282"/>
      <c r="C941" s="283"/>
      <c r="D941" s="251"/>
      <c r="E941" s="252"/>
      <c r="F941" s="252"/>
      <c r="G941" s="252"/>
      <c r="H941" s="252"/>
      <c r="I941" s="252"/>
      <c r="J941" s="252"/>
      <c r="K941" s="252"/>
      <c r="L941" s="252"/>
      <c r="M941" s="252"/>
      <c r="N941" s="252"/>
      <c r="O941" s="252"/>
      <c r="P941" s="137"/>
      <c r="Q941" s="1"/>
    </row>
    <row r="942" spans="1:17" customFormat="1" ht="11.25" customHeight="1" x14ac:dyDescent="0.2">
      <c r="A942" s="276"/>
      <c r="B942" s="282"/>
      <c r="C942" s="283"/>
      <c r="D942" s="251"/>
      <c r="E942" s="252"/>
      <c r="F942" s="252"/>
      <c r="G942" s="252"/>
      <c r="H942" s="252"/>
      <c r="I942" s="252"/>
      <c r="J942" s="252"/>
      <c r="K942" s="252"/>
      <c r="L942" s="252"/>
      <c r="M942" s="252"/>
      <c r="N942" s="252"/>
      <c r="O942" s="252"/>
      <c r="P942" s="137"/>
      <c r="Q942" s="1"/>
    </row>
    <row r="943" spans="1:17" customFormat="1" ht="11.25" customHeight="1" x14ac:dyDescent="0.2">
      <c r="A943" s="276"/>
      <c r="B943" s="282"/>
      <c r="C943" s="283"/>
      <c r="D943" s="251"/>
      <c r="E943" s="252"/>
      <c r="F943" s="252"/>
      <c r="G943" s="252"/>
      <c r="H943" s="252"/>
      <c r="I943" s="252"/>
      <c r="J943" s="252"/>
      <c r="K943" s="252"/>
      <c r="L943" s="252"/>
      <c r="M943" s="252"/>
      <c r="N943" s="252"/>
      <c r="O943" s="252"/>
      <c r="P943" s="137"/>
      <c r="Q943" s="1"/>
    </row>
    <row r="944" spans="1:17" customFormat="1" ht="11.25" customHeight="1" x14ac:dyDescent="0.2">
      <c r="A944" s="276"/>
      <c r="B944" s="282"/>
      <c r="C944" s="283"/>
      <c r="D944" s="251"/>
      <c r="E944" s="252"/>
      <c r="F944" s="252"/>
      <c r="G944" s="252"/>
      <c r="H944" s="252"/>
      <c r="I944" s="252"/>
      <c r="J944" s="252"/>
      <c r="K944" s="252"/>
      <c r="L944" s="252"/>
      <c r="M944" s="252"/>
      <c r="N944" s="252"/>
      <c r="O944" s="252"/>
      <c r="P944" s="137"/>
      <c r="Q944" s="1"/>
    </row>
    <row r="945" spans="1:17" customFormat="1" ht="11.25" customHeight="1" x14ac:dyDescent="0.2">
      <c r="A945" s="276"/>
      <c r="B945" s="282"/>
      <c r="C945" s="283"/>
      <c r="D945" s="251"/>
      <c r="E945" s="252"/>
      <c r="F945" s="252"/>
      <c r="G945" s="252"/>
      <c r="H945" s="252"/>
      <c r="I945" s="252"/>
      <c r="J945" s="252"/>
      <c r="K945" s="252"/>
      <c r="L945" s="252"/>
      <c r="M945" s="252"/>
      <c r="N945" s="252"/>
      <c r="O945" s="252"/>
      <c r="P945" s="137"/>
      <c r="Q945" s="1"/>
    </row>
    <row r="946" spans="1:17" customFormat="1" ht="11.25" customHeight="1" x14ac:dyDescent="0.2">
      <c r="A946" s="276"/>
      <c r="B946" s="282"/>
      <c r="C946" s="283"/>
      <c r="D946" s="251"/>
      <c r="E946" s="252"/>
      <c r="F946" s="252"/>
      <c r="G946" s="252"/>
      <c r="H946" s="252"/>
      <c r="I946" s="252"/>
      <c r="J946" s="252"/>
      <c r="K946" s="252"/>
      <c r="L946" s="252"/>
      <c r="M946" s="252"/>
      <c r="N946" s="252"/>
      <c r="O946" s="252"/>
      <c r="P946" s="137"/>
      <c r="Q946" s="1"/>
    </row>
    <row r="947" spans="1:17" customFormat="1" ht="11.25" customHeight="1" x14ac:dyDescent="0.2">
      <c r="A947" s="276"/>
      <c r="B947" s="282"/>
      <c r="C947" s="283"/>
      <c r="D947" s="251"/>
      <c r="E947" s="252"/>
      <c r="F947" s="252"/>
      <c r="G947" s="252"/>
      <c r="H947" s="252"/>
      <c r="I947" s="252"/>
      <c r="J947" s="252"/>
      <c r="K947" s="252"/>
      <c r="L947" s="252"/>
      <c r="M947" s="252"/>
      <c r="N947" s="252"/>
      <c r="O947" s="252"/>
      <c r="P947" s="137"/>
      <c r="Q947" s="1"/>
    </row>
    <row r="948" spans="1:17" customFormat="1" ht="11.25" customHeight="1" x14ac:dyDescent="0.2">
      <c r="A948" s="276"/>
      <c r="B948" s="282"/>
      <c r="C948" s="283"/>
      <c r="D948" s="251"/>
      <c r="E948" s="252"/>
      <c r="F948" s="252"/>
      <c r="G948" s="252"/>
      <c r="H948" s="252"/>
      <c r="I948" s="252"/>
      <c r="J948" s="252"/>
      <c r="K948" s="252"/>
      <c r="L948" s="252"/>
      <c r="M948" s="252"/>
      <c r="N948" s="252"/>
      <c r="O948" s="252"/>
      <c r="P948" s="137"/>
      <c r="Q948" s="1"/>
    </row>
    <row r="949" spans="1:17" customFormat="1" ht="11.25" customHeight="1" x14ac:dyDescent="0.2">
      <c r="A949" s="276"/>
      <c r="B949" s="282"/>
      <c r="C949" s="283"/>
      <c r="D949" s="251"/>
      <c r="E949" s="252"/>
      <c r="F949" s="252"/>
      <c r="G949" s="252"/>
      <c r="H949" s="252"/>
      <c r="I949" s="252"/>
      <c r="J949" s="252"/>
      <c r="K949" s="252"/>
      <c r="L949" s="252"/>
      <c r="M949" s="252"/>
      <c r="N949" s="252"/>
      <c r="O949" s="252"/>
      <c r="P949" s="137"/>
      <c r="Q949" s="1"/>
    </row>
    <row r="950" spans="1:17" customFormat="1" ht="11.25" customHeight="1" x14ac:dyDescent="0.2">
      <c r="A950" s="276"/>
      <c r="B950" s="282"/>
      <c r="C950" s="283"/>
      <c r="D950" s="251"/>
      <c r="E950" s="252"/>
      <c r="F950" s="252"/>
      <c r="G950" s="252"/>
      <c r="H950" s="252"/>
      <c r="I950" s="252"/>
      <c r="J950" s="252"/>
      <c r="K950" s="252"/>
      <c r="L950" s="252"/>
      <c r="M950" s="252"/>
      <c r="N950" s="252"/>
      <c r="O950" s="252"/>
      <c r="P950" s="137"/>
      <c r="Q950" s="1"/>
    </row>
    <row r="951" spans="1:17" customFormat="1" ht="11.25" customHeight="1" x14ac:dyDescent="0.2">
      <c r="A951" s="276"/>
      <c r="B951" s="282"/>
      <c r="C951" s="283"/>
      <c r="D951" s="251"/>
      <c r="E951" s="252"/>
      <c r="F951" s="252"/>
      <c r="G951" s="252"/>
      <c r="H951" s="252"/>
      <c r="I951" s="252"/>
      <c r="J951" s="252"/>
      <c r="K951" s="252"/>
      <c r="L951" s="252"/>
      <c r="M951" s="252"/>
      <c r="N951" s="252"/>
      <c r="O951" s="252"/>
      <c r="P951" s="137"/>
      <c r="Q951" s="1"/>
    </row>
    <row r="952" spans="1:17" customFormat="1" ht="11.25" customHeight="1" x14ac:dyDescent="0.2">
      <c r="A952" s="276"/>
      <c r="B952" s="282"/>
      <c r="C952" s="283"/>
      <c r="D952" s="251"/>
      <c r="E952" s="252"/>
      <c r="F952" s="252"/>
      <c r="G952" s="252"/>
      <c r="H952" s="252"/>
      <c r="I952" s="252"/>
      <c r="J952" s="252"/>
      <c r="K952" s="252"/>
      <c r="L952" s="252"/>
      <c r="M952" s="252"/>
      <c r="N952" s="252"/>
      <c r="O952" s="252"/>
      <c r="P952" s="137"/>
      <c r="Q952" s="1"/>
    </row>
    <row r="953" spans="1:17" customFormat="1" ht="11.25" customHeight="1" x14ac:dyDescent="0.2">
      <c r="A953" s="276"/>
      <c r="B953" s="282"/>
      <c r="C953" s="283"/>
      <c r="D953" s="251"/>
      <c r="E953" s="252"/>
      <c r="F953" s="252"/>
      <c r="G953" s="252"/>
      <c r="H953" s="252"/>
      <c r="I953" s="252"/>
      <c r="J953" s="252"/>
      <c r="K953" s="252"/>
      <c r="L953" s="252"/>
      <c r="M953" s="252"/>
      <c r="N953" s="252"/>
      <c r="O953" s="252"/>
      <c r="P953" s="137"/>
      <c r="Q953" s="1"/>
    </row>
    <row r="954" spans="1:17" customFormat="1" ht="11.25" customHeight="1" x14ac:dyDescent="0.2">
      <c r="A954" s="276"/>
      <c r="B954" s="282"/>
      <c r="C954" s="283"/>
      <c r="D954" s="251"/>
      <c r="E954" s="252"/>
      <c r="F954" s="252"/>
      <c r="G954" s="252"/>
      <c r="H954" s="252"/>
      <c r="I954" s="252"/>
      <c r="J954" s="252"/>
      <c r="K954" s="252"/>
      <c r="L954" s="252"/>
      <c r="M954" s="252"/>
      <c r="N954" s="252"/>
      <c r="O954" s="252"/>
      <c r="P954" s="137"/>
      <c r="Q954" s="1"/>
    </row>
    <row r="955" spans="1:17" customFormat="1" ht="11.25" customHeight="1" x14ac:dyDescent="0.2">
      <c r="A955" s="276"/>
      <c r="B955" s="282"/>
      <c r="C955" s="283"/>
      <c r="D955" s="251"/>
      <c r="E955" s="252"/>
      <c r="F955" s="252"/>
      <c r="G955" s="252"/>
      <c r="H955" s="252"/>
      <c r="I955" s="252"/>
      <c r="J955" s="252"/>
      <c r="K955" s="252"/>
      <c r="L955" s="252"/>
      <c r="M955" s="252"/>
      <c r="N955" s="252"/>
      <c r="O955" s="252"/>
      <c r="P955" s="137"/>
      <c r="Q955" s="1"/>
    </row>
    <row r="956" spans="1:17" customFormat="1" ht="11.25" customHeight="1" x14ac:dyDescent="0.2">
      <c r="A956" s="276"/>
      <c r="B956" s="282"/>
      <c r="C956" s="283"/>
      <c r="D956" s="251"/>
      <c r="E956" s="252"/>
      <c r="F956" s="252"/>
      <c r="G956" s="252"/>
      <c r="H956" s="252"/>
      <c r="I956" s="252"/>
      <c r="J956" s="252"/>
      <c r="K956" s="252"/>
      <c r="L956" s="252"/>
      <c r="M956" s="252"/>
      <c r="N956" s="252"/>
      <c r="O956" s="252"/>
      <c r="P956" s="137"/>
      <c r="Q956" s="1"/>
    </row>
    <row r="957" spans="1:17" customFormat="1" ht="11.25" customHeight="1" x14ac:dyDescent="0.2">
      <c r="A957" s="276"/>
      <c r="B957" s="282"/>
      <c r="C957" s="283"/>
      <c r="D957" s="251"/>
      <c r="E957" s="252"/>
      <c r="F957" s="252"/>
      <c r="G957" s="252"/>
      <c r="H957" s="252"/>
      <c r="I957" s="252"/>
      <c r="J957" s="252"/>
      <c r="K957" s="252"/>
      <c r="L957" s="252"/>
      <c r="M957" s="252"/>
      <c r="N957" s="252"/>
      <c r="O957" s="252"/>
      <c r="P957" s="137"/>
      <c r="Q957" s="1"/>
    </row>
    <row r="958" spans="1:17" customFormat="1" ht="11.25" customHeight="1" x14ac:dyDescent="0.2">
      <c r="A958" s="276"/>
      <c r="B958" s="282"/>
      <c r="C958" s="283"/>
      <c r="D958" s="251"/>
      <c r="E958" s="252"/>
      <c r="F958" s="252"/>
      <c r="G958" s="252"/>
      <c r="H958" s="252"/>
      <c r="I958" s="252"/>
      <c r="J958" s="252"/>
      <c r="K958" s="252"/>
      <c r="L958" s="252"/>
      <c r="M958" s="252"/>
      <c r="N958" s="252"/>
      <c r="O958" s="252"/>
      <c r="P958" s="137"/>
      <c r="Q958" s="1"/>
    </row>
    <row r="959" spans="1:17" customFormat="1" ht="11.25" customHeight="1" x14ac:dyDescent="0.2">
      <c r="A959" s="276"/>
      <c r="B959" s="282"/>
      <c r="C959" s="283"/>
      <c r="D959" s="251"/>
      <c r="E959" s="252"/>
      <c r="F959" s="252"/>
      <c r="G959" s="252"/>
      <c r="H959" s="252"/>
      <c r="I959" s="252"/>
      <c r="J959" s="252"/>
      <c r="K959" s="252"/>
      <c r="L959" s="252"/>
      <c r="M959" s="252"/>
      <c r="N959" s="252"/>
      <c r="O959" s="252"/>
      <c r="P959" s="137"/>
      <c r="Q959" s="1"/>
    </row>
    <row r="960" spans="1:17" customFormat="1" ht="11.25" customHeight="1" x14ac:dyDescent="0.2">
      <c r="A960" s="276"/>
      <c r="B960" s="282"/>
      <c r="C960" s="283"/>
      <c r="D960" s="251"/>
      <c r="E960" s="252"/>
      <c r="F960" s="252"/>
      <c r="G960" s="252"/>
      <c r="H960" s="252"/>
      <c r="I960" s="252"/>
      <c r="J960" s="252"/>
      <c r="K960" s="252"/>
      <c r="L960" s="252"/>
      <c r="M960" s="252"/>
      <c r="N960" s="252"/>
      <c r="O960" s="252"/>
      <c r="P960" s="137"/>
      <c r="Q960" s="1"/>
    </row>
    <row r="961" spans="1:17" customFormat="1" ht="11.25" customHeight="1" x14ac:dyDescent="0.2">
      <c r="A961" s="276"/>
      <c r="B961" s="282"/>
      <c r="C961" s="283"/>
      <c r="D961" s="251"/>
      <c r="E961" s="252"/>
      <c r="F961" s="252"/>
      <c r="G961" s="252"/>
      <c r="H961" s="252"/>
      <c r="I961" s="252"/>
      <c r="J961" s="252"/>
      <c r="K961" s="252"/>
      <c r="L961" s="252"/>
      <c r="M961" s="252"/>
      <c r="N961" s="252"/>
      <c r="O961" s="252"/>
      <c r="P961" s="137"/>
      <c r="Q961" s="1"/>
    </row>
    <row r="962" spans="1:17" customFormat="1" ht="11.25" customHeight="1" x14ac:dyDescent="0.2">
      <c r="A962" s="276"/>
      <c r="B962" s="282"/>
      <c r="C962" s="283"/>
      <c r="D962" s="251"/>
      <c r="E962" s="252"/>
      <c r="F962" s="252"/>
      <c r="G962" s="252"/>
      <c r="H962" s="252"/>
      <c r="I962" s="252"/>
      <c r="J962" s="252"/>
      <c r="K962" s="252"/>
      <c r="L962" s="252"/>
      <c r="M962" s="252"/>
      <c r="N962" s="252"/>
      <c r="O962" s="252"/>
      <c r="P962" s="137"/>
      <c r="Q962" s="1"/>
    </row>
    <row r="963" spans="1:17" customFormat="1" ht="11.25" customHeight="1" x14ac:dyDescent="0.2">
      <c r="A963" s="276"/>
      <c r="B963" s="282"/>
      <c r="C963" s="283"/>
      <c r="D963" s="251"/>
      <c r="E963" s="252"/>
      <c r="F963" s="252"/>
      <c r="G963" s="252"/>
      <c r="H963" s="252"/>
      <c r="I963" s="252"/>
      <c r="J963" s="252"/>
      <c r="K963" s="252"/>
      <c r="L963" s="252"/>
      <c r="M963" s="252"/>
      <c r="N963" s="252"/>
      <c r="O963" s="252"/>
      <c r="P963" s="137"/>
      <c r="Q963" s="1"/>
    </row>
    <row r="964" spans="1:17" customFormat="1" ht="11.25" customHeight="1" x14ac:dyDescent="0.2">
      <c r="A964" s="276"/>
      <c r="B964" s="282"/>
      <c r="C964" s="283"/>
      <c r="D964" s="251"/>
      <c r="E964" s="252"/>
      <c r="F964" s="252"/>
      <c r="G964" s="252"/>
      <c r="H964" s="252"/>
      <c r="I964" s="252"/>
      <c r="J964" s="252"/>
      <c r="K964" s="252"/>
      <c r="L964" s="252"/>
      <c r="M964" s="252"/>
      <c r="N964" s="252"/>
      <c r="O964" s="252"/>
      <c r="P964" s="137"/>
      <c r="Q964" s="1"/>
    </row>
    <row r="965" spans="1:17" customFormat="1" ht="11.25" customHeight="1" x14ac:dyDescent="0.2">
      <c r="A965" s="276"/>
      <c r="B965" s="282"/>
      <c r="C965" s="283"/>
      <c r="D965" s="251"/>
      <c r="E965" s="252"/>
      <c r="F965" s="252"/>
      <c r="G965" s="252"/>
      <c r="H965" s="252"/>
      <c r="I965" s="252"/>
      <c r="J965" s="252"/>
      <c r="K965" s="252"/>
      <c r="L965" s="252"/>
      <c r="M965" s="252"/>
      <c r="N965" s="252"/>
      <c r="O965" s="252"/>
      <c r="P965" s="137"/>
      <c r="Q965" s="1"/>
    </row>
    <row r="966" spans="1:17" customFormat="1" ht="11.25" customHeight="1" x14ac:dyDescent="0.2">
      <c r="A966" s="276"/>
      <c r="B966" s="282"/>
      <c r="C966" s="283"/>
      <c r="D966" s="251"/>
      <c r="E966" s="252"/>
      <c r="F966" s="252"/>
      <c r="G966" s="252"/>
      <c r="H966" s="252"/>
      <c r="I966" s="252"/>
      <c r="J966" s="252"/>
      <c r="K966" s="252"/>
      <c r="L966" s="252"/>
      <c r="M966" s="252"/>
      <c r="N966" s="252"/>
      <c r="O966" s="252"/>
      <c r="P966" s="137"/>
      <c r="Q966" s="1"/>
    </row>
    <row r="967" spans="1:17" customFormat="1" ht="11.25" customHeight="1" x14ac:dyDescent="0.2">
      <c r="A967" s="276"/>
      <c r="B967" s="282"/>
      <c r="C967" s="283"/>
      <c r="D967" s="251"/>
      <c r="E967" s="252"/>
      <c r="F967" s="252"/>
      <c r="G967" s="252"/>
      <c r="H967" s="252"/>
      <c r="I967" s="252"/>
      <c r="J967" s="252"/>
      <c r="K967" s="252"/>
      <c r="L967" s="252"/>
      <c r="M967" s="252"/>
      <c r="N967" s="252"/>
      <c r="O967" s="252"/>
      <c r="P967" s="137"/>
      <c r="Q967" s="1"/>
    </row>
    <row r="968" spans="1:17" customFormat="1" ht="11.25" customHeight="1" x14ac:dyDescent="0.2">
      <c r="A968" s="276"/>
      <c r="B968" s="282"/>
      <c r="C968" s="283"/>
      <c r="D968" s="251"/>
      <c r="E968" s="252"/>
      <c r="F968" s="252"/>
      <c r="G968" s="252"/>
      <c r="H968" s="252"/>
      <c r="I968" s="252"/>
      <c r="J968" s="252"/>
      <c r="K968" s="252"/>
      <c r="L968" s="252"/>
      <c r="M968" s="252"/>
      <c r="N968" s="252"/>
      <c r="O968" s="252"/>
      <c r="P968" s="137"/>
      <c r="Q968" s="1"/>
    </row>
    <row r="969" spans="1:17" customFormat="1" ht="11.25" customHeight="1" x14ac:dyDescent="0.2">
      <c r="A969" s="276"/>
      <c r="B969" s="282"/>
      <c r="C969" s="283"/>
      <c r="D969" s="251"/>
      <c r="E969" s="252"/>
      <c r="F969" s="252"/>
      <c r="G969" s="252"/>
      <c r="H969" s="252"/>
      <c r="I969" s="252"/>
      <c r="J969" s="252"/>
      <c r="K969" s="252"/>
      <c r="L969" s="252"/>
      <c r="M969" s="252"/>
      <c r="N969" s="252"/>
      <c r="O969" s="252"/>
      <c r="P969" s="137"/>
      <c r="Q969" s="1"/>
    </row>
    <row r="970" spans="1:17" customFormat="1" ht="11.25" customHeight="1" x14ac:dyDescent="0.2">
      <c r="A970" s="276"/>
      <c r="B970" s="282"/>
      <c r="C970" s="283"/>
      <c r="D970" s="251"/>
      <c r="E970" s="252"/>
      <c r="F970" s="252"/>
      <c r="G970" s="252"/>
      <c r="H970" s="252"/>
      <c r="I970" s="252"/>
      <c r="J970" s="252"/>
      <c r="K970" s="252"/>
      <c r="L970" s="252"/>
      <c r="M970" s="252"/>
      <c r="N970" s="252"/>
      <c r="O970" s="252"/>
      <c r="P970" s="137"/>
      <c r="Q970" s="1"/>
    </row>
    <row r="971" spans="1:17" customFormat="1" ht="11.25" customHeight="1" x14ac:dyDescent="0.2">
      <c r="A971" s="276"/>
      <c r="B971" s="282"/>
      <c r="C971" s="283"/>
      <c r="D971" s="251"/>
      <c r="E971" s="252"/>
      <c r="F971" s="252"/>
      <c r="G971" s="252"/>
      <c r="H971" s="252"/>
      <c r="I971" s="252"/>
      <c r="J971" s="252"/>
      <c r="K971" s="252"/>
      <c r="L971" s="252"/>
      <c r="M971" s="252"/>
      <c r="N971" s="252"/>
      <c r="O971" s="252"/>
      <c r="P971" s="137"/>
      <c r="Q971" s="1"/>
    </row>
    <row r="972" spans="1:17" customFormat="1" ht="11.25" customHeight="1" x14ac:dyDescent="0.2">
      <c r="A972" s="276"/>
      <c r="B972" s="282"/>
      <c r="C972" s="283"/>
      <c r="D972" s="251"/>
      <c r="E972" s="252"/>
      <c r="F972" s="252"/>
      <c r="G972" s="252"/>
      <c r="H972" s="252"/>
      <c r="I972" s="252"/>
      <c r="J972" s="252"/>
      <c r="K972" s="252"/>
      <c r="L972" s="252"/>
      <c r="M972" s="252"/>
      <c r="N972" s="252"/>
      <c r="O972" s="252"/>
      <c r="P972" s="137"/>
      <c r="Q972" s="1"/>
    </row>
    <row r="973" spans="1:17" customFormat="1" ht="11.25" customHeight="1" x14ac:dyDescent="0.2">
      <c r="A973" s="276"/>
      <c r="B973" s="282"/>
      <c r="C973" s="283"/>
      <c r="D973" s="251"/>
      <c r="E973" s="252"/>
      <c r="F973" s="252"/>
      <c r="G973" s="252"/>
      <c r="H973" s="252"/>
      <c r="I973" s="252"/>
      <c r="J973" s="252"/>
      <c r="K973" s="252"/>
      <c r="L973" s="252"/>
      <c r="M973" s="252"/>
      <c r="N973" s="252"/>
      <c r="O973" s="252"/>
      <c r="P973" s="137"/>
      <c r="Q973" s="1"/>
    </row>
    <row r="974" spans="1:17" customFormat="1" ht="11.25" customHeight="1" x14ac:dyDescent="0.2">
      <c r="A974" s="276"/>
      <c r="B974" s="282"/>
      <c r="C974" s="283"/>
      <c r="D974" s="251"/>
      <c r="E974" s="252"/>
      <c r="F974" s="252"/>
      <c r="G974" s="252"/>
      <c r="H974" s="252"/>
      <c r="I974" s="252"/>
      <c r="J974" s="252"/>
      <c r="K974" s="252"/>
      <c r="L974" s="252"/>
      <c r="M974" s="252"/>
      <c r="N974" s="252"/>
      <c r="O974" s="252"/>
      <c r="P974" s="137"/>
      <c r="Q974" s="1"/>
    </row>
    <row r="975" spans="1:17" customFormat="1" ht="11.25" customHeight="1" x14ac:dyDescent="0.2">
      <c r="A975" s="276"/>
      <c r="B975" s="282"/>
      <c r="C975" s="283"/>
      <c r="D975" s="251"/>
      <c r="E975" s="252"/>
      <c r="F975" s="252"/>
      <c r="G975" s="252"/>
      <c r="H975" s="252"/>
      <c r="I975" s="252"/>
      <c r="J975" s="252"/>
      <c r="K975" s="252"/>
      <c r="L975" s="252"/>
      <c r="M975" s="252"/>
      <c r="N975" s="252"/>
      <c r="O975" s="252"/>
      <c r="P975" s="137"/>
      <c r="Q975" s="1"/>
    </row>
    <row r="976" spans="1:17" customFormat="1" ht="11.25" customHeight="1" x14ac:dyDescent="0.2">
      <c r="A976" s="276"/>
      <c r="B976" s="282"/>
      <c r="C976" s="283"/>
      <c r="D976" s="251"/>
      <c r="E976" s="252"/>
      <c r="F976" s="252"/>
      <c r="G976" s="252"/>
      <c r="H976" s="252"/>
      <c r="I976" s="252"/>
      <c r="J976" s="252"/>
      <c r="K976" s="252"/>
      <c r="L976" s="252"/>
      <c r="M976" s="252"/>
      <c r="N976" s="252"/>
      <c r="O976" s="252"/>
      <c r="P976" s="137"/>
      <c r="Q976" s="1"/>
    </row>
    <row r="977" spans="1:17" customFormat="1" ht="11.25" customHeight="1" x14ac:dyDescent="0.2">
      <c r="A977" s="276"/>
      <c r="B977" s="282"/>
      <c r="C977" s="283"/>
      <c r="D977" s="251"/>
      <c r="E977" s="252"/>
      <c r="F977" s="252"/>
      <c r="G977" s="252"/>
      <c r="H977" s="252"/>
      <c r="I977" s="252"/>
      <c r="J977" s="252"/>
      <c r="K977" s="252"/>
      <c r="L977" s="252"/>
      <c r="M977" s="252"/>
      <c r="N977" s="252"/>
      <c r="O977" s="252"/>
      <c r="P977" s="137"/>
      <c r="Q977" s="1"/>
    </row>
    <row r="978" spans="1:17" customFormat="1" ht="11.25" customHeight="1" x14ac:dyDescent="0.2">
      <c r="A978" s="276"/>
      <c r="B978" s="282"/>
      <c r="C978" s="283"/>
      <c r="D978" s="251"/>
      <c r="E978" s="252"/>
      <c r="F978" s="252"/>
      <c r="G978" s="252"/>
      <c r="H978" s="252"/>
      <c r="I978" s="252"/>
      <c r="J978" s="252"/>
      <c r="K978" s="252"/>
      <c r="L978" s="252"/>
      <c r="M978" s="252"/>
      <c r="N978" s="252"/>
      <c r="O978" s="252"/>
      <c r="P978" s="137"/>
      <c r="Q978" s="1"/>
    </row>
    <row r="979" spans="1:17" customFormat="1" ht="11.25" customHeight="1" x14ac:dyDescent="0.2">
      <c r="A979" s="276"/>
      <c r="B979" s="282"/>
      <c r="C979" s="283"/>
      <c r="D979" s="251"/>
      <c r="E979" s="252"/>
      <c r="F979" s="252"/>
      <c r="G979" s="252"/>
      <c r="H979" s="252"/>
      <c r="I979" s="252"/>
      <c r="J979" s="252"/>
      <c r="K979" s="252"/>
      <c r="L979" s="252"/>
      <c r="M979" s="252"/>
      <c r="N979" s="252"/>
      <c r="O979" s="252"/>
      <c r="P979" s="137"/>
      <c r="Q979" s="1"/>
    </row>
    <row r="980" spans="1:17" customFormat="1" ht="11.25" customHeight="1" x14ac:dyDescent="0.2">
      <c r="A980" s="276"/>
      <c r="B980" s="282"/>
      <c r="C980" s="283"/>
      <c r="D980" s="251"/>
      <c r="E980" s="252"/>
      <c r="F980" s="252"/>
      <c r="G980" s="252"/>
      <c r="H980" s="252"/>
      <c r="I980" s="252"/>
      <c r="J980" s="252"/>
      <c r="K980" s="252"/>
      <c r="L980" s="252"/>
      <c r="M980" s="252"/>
      <c r="N980" s="252"/>
      <c r="O980" s="252"/>
      <c r="P980" s="137"/>
      <c r="Q980" s="1"/>
    </row>
    <row r="981" spans="1:17" customFormat="1" ht="11.25" customHeight="1" x14ac:dyDescent="0.2">
      <c r="A981" s="276"/>
      <c r="B981" s="282"/>
      <c r="C981" s="283"/>
      <c r="D981" s="251"/>
      <c r="E981" s="252"/>
      <c r="F981" s="252"/>
      <c r="G981" s="252"/>
      <c r="H981" s="252"/>
      <c r="I981" s="252"/>
      <c r="J981" s="252"/>
      <c r="K981" s="252"/>
      <c r="L981" s="252"/>
      <c r="M981" s="252"/>
      <c r="N981" s="252"/>
      <c r="O981" s="252"/>
      <c r="P981" s="137"/>
      <c r="Q981" s="1"/>
    </row>
    <row r="982" spans="1:17" customFormat="1" ht="11.25" customHeight="1" x14ac:dyDescent="0.2">
      <c r="A982" s="276"/>
      <c r="B982" s="282"/>
      <c r="C982" s="283"/>
      <c r="D982" s="251"/>
      <c r="E982" s="252"/>
      <c r="F982" s="252"/>
      <c r="G982" s="252"/>
      <c r="H982" s="252"/>
      <c r="I982" s="252"/>
      <c r="J982" s="252"/>
      <c r="K982" s="252"/>
      <c r="L982" s="252"/>
      <c r="M982" s="252"/>
      <c r="N982" s="252"/>
      <c r="O982" s="252"/>
      <c r="P982" s="137"/>
      <c r="Q982" s="1"/>
    </row>
    <row r="983" spans="1:17" customFormat="1" ht="11.25" customHeight="1" x14ac:dyDescent="0.2">
      <c r="A983" s="276"/>
      <c r="B983" s="282"/>
      <c r="C983" s="283"/>
      <c r="D983" s="251"/>
      <c r="E983" s="252"/>
      <c r="F983" s="252"/>
      <c r="G983" s="252"/>
      <c r="H983" s="252"/>
      <c r="I983" s="252"/>
      <c r="J983" s="252"/>
      <c r="K983" s="252"/>
      <c r="L983" s="252"/>
      <c r="M983" s="252"/>
      <c r="N983" s="252"/>
      <c r="O983" s="252"/>
      <c r="P983" s="137"/>
      <c r="Q983" s="1"/>
    </row>
    <row r="984" spans="1:17" customFormat="1" ht="11.25" customHeight="1" x14ac:dyDescent="0.2">
      <c r="A984" s="276"/>
      <c r="B984" s="282"/>
      <c r="C984" s="283"/>
      <c r="D984" s="251"/>
      <c r="E984" s="252"/>
      <c r="F984" s="252"/>
      <c r="G984" s="252"/>
      <c r="H984" s="252"/>
      <c r="I984" s="252"/>
      <c r="J984" s="252"/>
      <c r="K984" s="252"/>
      <c r="L984" s="252"/>
      <c r="M984" s="252"/>
      <c r="N984" s="252"/>
      <c r="O984" s="252"/>
      <c r="P984" s="137"/>
      <c r="Q984" s="1"/>
    </row>
    <row r="985" spans="1:17" customFormat="1" ht="11.25" customHeight="1" x14ac:dyDescent="0.2">
      <c r="A985" s="276"/>
      <c r="B985" s="282"/>
      <c r="C985" s="283"/>
      <c r="D985" s="251"/>
      <c r="E985" s="252"/>
      <c r="F985" s="252"/>
      <c r="G985" s="252"/>
      <c r="H985" s="252"/>
      <c r="I985" s="252"/>
      <c r="J985" s="252"/>
      <c r="K985" s="252"/>
      <c r="L985" s="252"/>
      <c r="M985" s="252"/>
      <c r="N985" s="252"/>
      <c r="O985" s="252"/>
      <c r="P985" s="137"/>
      <c r="Q985" s="1"/>
    </row>
    <row r="986" spans="1:17" customFormat="1" ht="11.25" customHeight="1" x14ac:dyDescent="0.2">
      <c r="A986" s="276"/>
      <c r="B986" s="282"/>
      <c r="C986" s="283"/>
      <c r="D986" s="251"/>
      <c r="E986" s="252"/>
      <c r="F986" s="252"/>
      <c r="G986" s="252"/>
      <c r="H986" s="252"/>
      <c r="I986" s="252"/>
      <c r="J986" s="252"/>
      <c r="K986" s="252"/>
      <c r="L986" s="252"/>
      <c r="M986" s="252"/>
      <c r="N986" s="252"/>
      <c r="O986" s="252"/>
      <c r="P986" s="137"/>
      <c r="Q986" s="1"/>
    </row>
    <row r="987" spans="1:17" customFormat="1" ht="11.25" customHeight="1" x14ac:dyDescent="0.2">
      <c r="A987" s="276"/>
      <c r="B987" s="282"/>
      <c r="C987" s="283"/>
      <c r="D987" s="251"/>
      <c r="E987" s="252"/>
      <c r="F987" s="252"/>
      <c r="G987" s="252"/>
      <c r="H987" s="252"/>
      <c r="I987" s="252"/>
      <c r="J987" s="252"/>
      <c r="K987" s="252"/>
      <c r="L987" s="252"/>
      <c r="M987" s="252"/>
      <c r="N987" s="252"/>
      <c r="O987" s="252"/>
      <c r="P987" s="137"/>
      <c r="Q987" s="1"/>
    </row>
    <row r="988" spans="1:17" customFormat="1" ht="11.25" customHeight="1" x14ac:dyDescent="0.2">
      <c r="A988" s="276"/>
      <c r="B988" s="282"/>
      <c r="C988" s="283"/>
      <c r="D988" s="251"/>
      <c r="E988" s="252"/>
      <c r="F988" s="252"/>
      <c r="G988" s="252"/>
      <c r="H988" s="252"/>
      <c r="I988" s="252"/>
      <c r="J988" s="252"/>
      <c r="K988" s="252"/>
      <c r="L988" s="252"/>
      <c r="M988" s="252"/>
      <c r="N988" s="252"/>
      <c r="O988" s="252"/>
      <c r="P988" s="137"/>
      <c r="Q988" s="1"/>
    </row>
    <row r="989" spans="1:17" customFormat="1" ht="11.25" customHeight="1" x14ac:dyDescent="0.2">
      <c r="A989" s="276"/>
      <c r="B989" s="282"/>
      <c r="C989" s="283"/>
      <c r="D989" s="251"/>
      <c r="E989" s="252"/>
      <c r="F989" s="252"/>
      <c r="G989" s="252"/>
      <c r="H989" s="252"/>
      <c r="I989" s="252"/>
      <c r="J989" s="252"/>
      <c r="K989" s="252"/>
      <c r="L989" s="252"/>
      <c r="M989" s="252"/>
      <c r="N989" s="252"/>
      <c r="O989" s="252"/>
      <c r="P989" s="137"/>
      <c r="Q989" s="1"/>
    </row>
    <row r="990" spans="1:17" customFormat="1" ht="11.25" customHeight="1" x14ac:dyDescent="0.2">
      <c r="A990" s="276"/>
      <c r="B990" s="282"/>
      <c r="C990" s="283"/>
      <c r="D990" s="251"/>
      <c r="E990" s="252"/>
      <c r="F990" s="252"/>
      <c r="G990" s="252"/>
      <c r="H990" s="252"/>
      <c r="I990" s="252"/>
      <c r="J990" s="252"/>
      <c r="K990" s="252"/>
      <c r="L990" s="252"/>
      <c r="M990" s="252"/>
      <c r="N990" s="252"/>
      <c r="O990" s="252"/>
      <c r="P990" s="137"/>
      <c r="Q990" s="1"/>
    </row>
    <row r="991" spans="1:17" customFormat="1" ht="11.25" customHeight="1" x14ac:dyDescent="0.2">
      <c r="A991" s="276"/>
      <c r="B991" s="282"/>
      <c r="C991" s="283"/>
      <c r="D991" s="251"/>
      <c r="E991" s="252"/>
      <c r="F991" s="252"/>
      <c r="G991" s="252"/>
      <c r="H991" s="252"/>
      <c r="I991" s="252"/>
      <c r="J991" s="252"/>
      <c r="K991" s="252"/>
      <c r="L991" s="252"/>
      <c r="M991" s="252"/>
      <c r="N991" s="252"/>
      <c r="O991" s="252"/>
      <c r="P991" s="137"/>
      <c r="Q991" s="1"/>
    </row>
    <row r="992" spans="1:17" customFormat="1" ht="11.25" customHeight="1" x14ac:dyDescent="0.2">
      <c r="A992" s="276"/>
      <c r="B992" s="282"/>
      <c r="C992" s="283"/>
      <c r="D992" s="251"/>
      <c r="E992" s="252"/>
      <c r="F992" s="252"/>
      <c r="G992" s="252"/>
      <c r="H992" s="252"/>
      <c r="I992" s="252"/>
      <c r="J992" s="252"/>
      <c r="K992" s="252"/>
      <c r="L992" s="252"/>
      <c r="M992" s="252"/>
      <c r="N992" s="252"/>
      <c r="O992" s="252"/>
      <c r="P992" s="137"/>
      <c r="Q992" s="1"/>
    </row>
    <row r="993" spans="1:17" customFormat="1" ht="11.25" customHeight="1" x14ac:dyDescent="0.2">
      <c r="A993" s="276"/>
      <c r="B993" s="282"/>
      <c r="C993" s="283"/>
      <c r="D993" s="251"/>
      <c r="E993" s="252"/>
      <c r="F993" s="252"/>
      <c r="G993" s="252"/>
      <c r="H993" s="252"/>
      <c r="I993" s="252"/>
      <c r="J993" s="252"/>
      <c r="K993" s="252"/>
      <c r="L993" s="252"/>
      <c r="M993" s="252"/>
      <c r="N993" s="252"/>
      <c r="O993" s="252"/>
      <c r="P993" s="137"/>
      <c r="Q993" s="1"/>
    </row>
    <row r="994" spans="1:17" customFormat="1" ht="11.25" customHeight="1" x14ac:dyDescent="0.2">
      <c r="A994" s="276"/>
      <c r="B994" s="282"/>
      <c r="C994" s="283"/>
      <c r="D994" s="251"/>
      <c r="E994" s="252"/>
      <c r="F994" s="252"/>
      <c r="G994" s="252"/>
      <c r="H994" s="252"/>
      <c r="I994" s="252"/>
      <c r="J994" s="252"/>
      <c r="K994" s="252"/>
      <c r="L994" s="252"/>
      <c r="M994" s="252"/>
      <c r="N994" s="252"/>
      <c r="O994" s="252"/>
      <c r="P994" s="137"/>
      <c r="Q994" s="1"/>
    </row>
    <row r="995" spans="1:17" customFormat="1" ht="11.25" customHeight="1" x14ac:dyDescent="0.2">
      <c r="A995" s="276"/>
      <c r="B995" s="282"/>
      <c r="C995" s="283"/>
      <c r="D995" s="251"/>
      <c r="E995" s="252"/>
      <c r="F995" s="252"/>
      <c r="G995" s="252"/>
      <c r="H995" s="252"/>
      <c r="I995" s="252"/>
      <c r="J995" s="252"/>
      <c r="K995" s="252"/>
      <c r="L995" s="252"/>
      <c r="M995" s="252"/>
      <c r="N995" s="252"/>
      <c r="O995" s="252"/>
      <c r="P995" s="137"/>
      <c r="Q995" s="1"/>
    </row>
    <row r="996" spans="1:17" customFormat="1" ht="11.25" customHeight="1" x14ac:dyDescent="0.2">
      <c r="A996" s="276"/>
      <c r="B996" s="282"/>
      <c r="C996" s="283"/>
      <c r="D996" s="251"/>
      <c r="E996" s="252"/>
      <c r="F996" s="252"/>
      <c r="G996" s="252"/>
      <c r="H996" s="252"/>
      <c r="I996" s="252"/>
      <c r="J996" s="252"/>
      <c r="K996" s="252"/>
      <c r="L996" s="252"/>
      <c r="M996" s="252"/>
      <c r="N996" s="252"/>
      <c r="O996" s="252"/>
      <c r="P996" s="137"/>
      <c r="Q996" s="1"/>
    </row>
    <row r="997" spans="1:17" customFormat="1" ht="11.25" customHeight="1" x14ac:dyDescent="0.2">
      <c r="A997" s="276"/>
      <c r="B997" s="282"/>
      <c r="C997" s="283"/>
      <c r="D997" s="251"/>
      <c r="E997" s="252"/>
      <c r="F997" s="252"/>
      <c r="G997" s="252"/>
      <c r="H997" s="252"/>
      <c r="I997" s="252"/>
      <c r="J997" s="252"/>
      <c r="K997" s="252"/>
      <c r="L997" s="252"/>
      <c r="M997" s="252"/>
      <c r="N997" s="252"/>
      <c r="O997" s="252"/>
      <c r="P997" s="137"/>
      <c r="Q997" s="1"/>
    </row>
    <row r="998" spans="1:17" customFormat="1" ht="11.25" customHeight="1" x14ac:dyDescent="0.2">
      <c r="A998" s="276"/>
      <c r="B998" s="282"/>
      <c r="C998" s="283"/>
      <c r="D998" s="251"/>
      <c r="E998" s="252"/>
      <c r="F998" s="252"/>
      <c r="G998" s="252"/>
      <c r="H998" s="252"/>
      <c r="I998" s="252"/>
      <c r="J998" s="252"/>
      <c r="K998" s="252"/>
      <c r="L998" s="252"/>
      <c r="M998" s="252"/>
      <c r="N998" s="252"/>
      <c r="O998" s="252"/>
      <c r="P998" s="137"/>
      <c r="Q998" s="1"/>
    </row>
    <row r="999" spans="1:17" customFormat="1" ht="11.25" customHeight="1" x14ac:dyDescent="0.2">
      <c r="A999" s="276"/>
      <c r="B999" s="282"/>
      <c r="C999" s="283"/>
      <c r="D999" s="251"/>
      <c r="E999" s="252"/>
      <c r="F999" s="252"/>
      <c r="G999" s="252"/>
      <c r="H999" s="252"/>
      <c r="I999" s="252"/>
      <c r="J999" s="252"/>
      <c r="K999" s="252"/>
      <c r="L999" s="252"/>
      <c r="M999" s="252"/>
      <c r="N999" s="252"/>
      <c r="O999" s="252"/>
      <c r="P999" s="137"/>
      <c r="Q999" s="1"/>
    </row>
    <row r="1000" spans="1:17" customFormat="1" ht="11.25" customHeight="1" x14ac:dyDescent="0.2">
      <c r="A1000" s="276"/>
      <c r="B1000" s="282"/>
      <c r="C1000" s="283"/>
      <c r="D1000" s="251"/>
      <c r="E1000" s="252"/>
      <c r="F1000" s="252"/>
      <c r="G1000" s="252"/>
      <c r="H1000" s="252"/>
      <c r="I1000" s="252"/>
      <c r="J1000" s="252"/>
      <c r="K1000" s="252"/>
      <c r="L1000" s="252"/>
      <c r="M1000" s="252"/>
      <c r="N1000" s="252"/>
      <c r="O1000" s="252"/>
      <c r="P1000" s="137"/>
      <c r="Q1000" s="1"/>
    </row>
    <row r="1001" spans="1:17" customFormat="1" ht="11.25" customHeight="1" x14ac:dyDescent="0.2">
      <c r="A1001" s="276"/>
      <c r="B1001" s="282"/>
      <c r="C1001" s="283"/>
      <c r="D1001" s="251"/>
      <c r="E1001" s="252"/>
      <c r="F1001" s="252"/>
      <c r="G1001" s="252"/>
      <c r="H1001" s="252"/>
      <c r="I1001" s="252"/>
      <c r="J1001" s="252"/>
      <c r="K1001" s="252"/>
      <c r="L1001" s="252"/>
      <c r="M1001" s="252"/>
      <c r="N1001" s="252"/>
      <c r="O1001" s="252"/>
      <c r="P1001" s="137"/>
      <c r="Q1001" s="1"/>
    </row>
    <row r="1002" spans="1:17" customFormat="1" ht="11.25" customHeight="1" x14ac:dyDescent="0.2">
      <c r="A1002" s="276"/>
      <c r="B1002" s="282"/>
      <c r="C1002" s="283"/>
      <c r="D1002" s="251"/>
      <c r="E1002" s="252"/>
      <c r="F1002" s="252"/>
      <c r="G1002" s="252"/>
      <c r="H1002" s="252"/>
      <c r="I1002" s="252"/>
      <c r="J1002" s="252"/>
      <c r="K1002" s="252"/>
      <c r="L1002" s="252"/>
      <c r="M1002" s="252"/>
      <c r="N1002" s="252"/>
      <c r="O1002" s="252"/>
      <c r="P1002" s="137"/>
      <c r="Q1002" s="1"/>
    </row>
    <row r="1003" spans="1:17" customFormat="1" ht="11.25" customHeight="1" x14ac:dyDescent="0.2">
      <c r="A1003" s="276"/>
      <c r="B1003" s="282"/>
      <c r="C1003" s="283"/>
      <c r="D1003" s="251"/>
      <c r="E1003" s="252"/>
      <c r="F1003" s="252"/>
      <c r="G1003" s="252"/>
      <c r="H1003" s="252"/>
      <c r="I1003" s="252"/>
      <c r="J1003" s="252"/>
      <c r="K1003" s="252"/>
      <c r="L1003" s="252"/>
      <c r="M1003" s="252"/>
      <c r="N1003" s="252"/>
      <c r="O1003" s="252"/>
      <c r="P1003" s="137"/>
      <c r="Q1003" s="1"/>
    </row>
    <row r="1004" spans="1:17" customFormat="1" ht="11.25" customHeight="1" x14ac:dyDescent="0.2">
      <c r="A1004" s="276"/>
      <c r="B1004" s="282"/>
      <c r="C1004" s="283"/>
      <c r="D1004" s="251"/>
      <c r="E1004" s="252"/>
      <c r="F1004" s="252"/>
      <c r="G1004" s="252"/>
      <c r="H1004" s="252"/>
      <c r="I1004" s="252"/>
      <c r="J1004" s="252"/>
      <c r="K1004" s="252"/>
      <c r="L1004" s="252"/>
      <c r="M1004" s="252"/>
      <c r="N1004" s="252"/>
      <c r="O1004" s="252"/>
      <c r="P1004" s="137"/>
      <c r="Q1004" s="1"/>
    </row>
    <row r="1005" spans="1:17" customFormat="1" ht="11.25" customHeight="1" x14ac:dyDescent="0.2">
      <c r="A1005" s="276"/>
      <c r="B1005" s="282"/>
      <c r="C1005" s="283"/>
      <c r="D1005" s="251"/>
      <c r="E1005" s="252"/>
      <c r="F1005" s="252"/>
      <c r="G1005" s="252"/>
      <c r="H1005" s="252"/>
      <c r="I1005" s="252"/>
      <c r="J1005" s="252"/>
      <c r="K1005" s="252"/>
      <c r="L1005" s="252"/>
      <c r="M1005" s="252"/>
      <c r="N1005" s="252"/>
      <c r="O1005" s="252"/>
      <c r="P1005" s="137"/>
      <c r="Q1005" s="1"/>
    </row>
    <row r="1006" spans="1:17" customFormat="1" ht="11.25" customHeight="1" x14ac:dyDescent="0.2">
      <c r="A1006" s="276"/>
      <c r="B1006" s="282"/>
      <c r="C1006" s="283"/>
      <c r="D1006" s="251"/>
      <c r="E1006" s="252"/>
      <c r="F1006" s="252"/>
      <c r="G1006" s="252"/>
      <c r="H1006" s="252"/>
      <c r="I1006" s="252"/>
      <c r="J1006" s="252"/>
      <c r="K1006" s="252"/>
      <c r="L1006" s="252"/>
      <c r="M1006" s="252"/>
      <c r="N1006" s="252"/>
      <c r="O1006" s="252"/>
      <c r="P1006" s="137"/>
      <c r="Q1006" s="1"/>
    </row>
    <row r="1007" spans="1:17" customFormat="1" ht="11.25" customHeight="1" x14ac:dyDescent="0.2">
      <c r="A1007" s="276"/>
      <c r="B1007" s="282"/>
      <c r="C1007" s="283"/>
      <c r="D1007" s="251"/>
      <c r="E1007" s="252"/>
      <c r="F1007" s="252"/>
      <c r="G1007" s="252"/>
      <c r="H1007" s="252"/>
      <c r="I1007" s="252"/>
      <c r="J1007" s="252"/>
      <c r="K1007" s="252"/>
      <c r="L1007" s="252"/>
      <c r="M1007" s="252"/>
      <c r="N1007" s="252"/>
      <c r="O1007" s="252"/>
      <c r="P1007" s="137"/>
      <c r="Q1007" s="1"/>
    </row>
    <row r="1008" spans="1:17" customFormat="1" ht="11.25" customHeight="1" x14ac:dyDescent="0.2">
      <c r="A1008" s="276"/>
      <c r="B1008" s="282"/>
      <c r="C1008" s="283"/>
      <c r="D1008" s="251"/>
      <c r="E1008" s="252"/>
      <c r="F1008" s="252"/>
      <c r="G1008" s="252"/>
      <c r="H1008" s="252"/>
      <c r="I1008" s="252"/>
      <c r="J1008" s="252"/>
      <c r="K1008" s="252"/>
      <c r="L1008" s="252"/>
      <c r="M1008" s="252"/>
      <c r="N1008" s="252"/>
      <c r="O1008" s="252"/>
      <c r="P1008" s="137"/>
      <c r="Q1008" s="1"/>
    </row>
    <row r="1009" spans="1:17" customFormat="1" ht="11.25" customHeight="1" x14ac:dyDescent="0.2">
      <c r="A1009" s="276"/>
      <c r="B1009" s="282"/>
      <c r="C1009" s="283"/>
      <c r="D1009" s="251"/>
      <c r="E1009" s="252"/>
      <c r="F1009" s="252"/>
      <c r="G1009" s="252"/>
      <c r="H1009" s="252"/>
      <c r="I1009" s="252"/>
      <c r="J1009" s="252"/>
      <c r="K1009" s="252"/>
      <c r="L1009" s="252"/>
      <c r="M1009" s="252"/>
      <c r="N1009" s="252"/>
      <c r="O1009" s="252"/>
      <c r="P1009" s="137"/>
      <c r="Q1009" s="1"/>
    </row>
    <row r="1010" spans="1:17" customFormat="1" ht="11.25" customHeight="1" x14ac:dyDescent="0.2">
      <c r="A1010" s="276"/>
      <c r="B1010" s="282"/>
      <c r="C1010" s="283"/>
      <c r="D1010" s="251"/>
      <c r="E1010" s="252"/>
      <c r="F1010" s="252"/>
      <c r="G1010" s="252"/>
      <c r="H1010" s="252"/>
      <c r="I1010" s="252"/>
      <c r="J1010" s="252"/>
      <c r="K1010" s="252"/>
      <c r="L1010" s="252"/>
      <c r="M1010" s="252"/>
      <c r="N1010" s="252"/>
      <c r="O1010" s="252"/>
      <c r="P1010" s="137"/>
      <c r="Q1010" s="1"/>
    </row>
    <row r="1011" spans="1:17" customFormat="1" ht="11.25" customHeight="1" x14ac:dyDescent="0.2">
      <c r="A1011" s="276"/>
      <c r="B1011" s="282"/>
      <c r="C1011" s="283"/>
      <c r="D1011" s="251"/>
      <c r="E1011" s="252"/>
      <c r="F1011" s="252"/>
      <c r="G1011" s="252"/>
      <c r="H1011" s="252"/>
      <c r="I1011" s="252"/>
      <c r="J1011" s="252"/>
      <c r="K1011" s="252"/>
      <c r="L1011" s="252"/>
      <c r="M1011" s="252"/>
      <c r="N1011" s="252"/>
      <c r="O1011" s="252"/>
      <c r="P1011" s="137"/>
      <c r="Q1011" s="1"/>
    </row>
    <row r="1012" spans="1:17" customFormat="1" ht="11.25" customHeight="1" x14ac:dyDescent="0.2">
      <c r="A1012" s="276"/>
      <c r="B1012" s="282"/>
      <c r="C1012" s="283"/>
      <c r="D1012" s="251"/>
      <c r="E1012" s="252"/>
      <c r="F1012" s="252"/>
      <c r="G1012" s="252"/>
      <c r="H1012" s="252"/>
      <c r="I1012" s="252"/>
      <c r="J1012" s="252"/>
      <c r="K1012" s="252"/>
      <c r="L1012" s="252"/>
      <c r="M1012" s="252"/>
      <c r="N1012" s="252"/>
      <c r="O1012" s="252"/>
      <c r="P1012" s="137"/>
      <c r="Q1012" s="1"/>
    </row>
    <row r="1013" spans="1:17" customFormat="1" ht="11.25" customHeight="1" x14ac:dyDescent="0.2">
      <c r="A1013" s="276"/>
      <c r="B1013" s="282"/>
      <c r="C1013" s="283"/>
      <c r="D1013" s="251"/>
      <c r="E1013" s="252"/>
      <c r="F1013" s="252"/>
      <c r="G1013" s="252"/>
      <c r="H1013" s="252"/>
      <c r="I1013" s="252"/>
      <c r="J1013" s="252"/>
      <c r="K1013" s="252"/>
      <c r="L1013" s="252"/>
      <c r="M1013" s="252"/>
      <c r="N1013" s="252"/>
      <c r="O1013" s="252"/>
      <c r="P1013" s="137"/>
      <c r="Q1013" s="1"/>
    </row>
    <row r="1014" spans="1:17" customFormat="1" ht="11.25" customHeight="1" x14ac:dyDescent="0.2">
      <c r="A1014" s="276"/>
      <c r="B1014" s="282"/>
      <c r="C1014" s="283"/>
      <c r="D1014" s="251"/>
      <c r="E1014" s="252"/>
      <c r="F1014" s="252"/>
      <c r="G1014" s="252"/>
      <c r="H1014" s="252"/>
      <c r="I1014" s="252"/>
      <c r="J1014" s="252"/>
      <c r="K1014" s="252"/>
      <c r="L1014" s="252"/>
      <c r="M1014" s="252"/>
      <c r="N1014" s="252"/>
      <c r="O1014" s="252"/>
      <c r="P1014" s="137"/>
      <c r="Q1014" s="1"/>
    </row>
    <row r="1015" spans="1:17" customFormat="1" ht="11.25" customHeight="1" x14ac:dyDescent="0.2">
      <c r="A1015" s="276"/>
      <c r="B1015" s="282"/>
      <c r="C1015" s="283"/>
      <c r="D1015" s="251"/>
      <c r="E1015" s="252"/>
      <c r="F1015" s="252"/>
      <c r="G1015" s="252"/>
      <c r="H1015" s="252"/>
      <c r="I1015" s="252"/>
      <c r="J1015" s="252"/>
      <c r="K1015" s="252"/>
      <c r="L1015" s="252"/>
      <c r="M1015" s="252"/>
      <c r="N1015" s="252"/>
      <c r="O1015" s="252"/>
      <c r="P1015" s="137"/>
      <c r="Q1015" s="1"/>
    </row>
    <row r="1016" spans="1:17" customFormat="1" ht="11.25" customHeight="1" x14ac:dyDescent="0.2">
      <c r="A1016" s="276"/>
      <c r="B1016" s="282"/>
      <c r="C1016" s="283"/>
      <c r="D1016" s="251"/>
      <c r="E1016" s="252"/>
      <c r="F1016" s="252"/>
      <c r="G1016" s="252"/>
      <c r="H1016" s="252"/>
      <c r="I1016" s="252"/>
      <c r="J1016" s="252"/>
      <c r="K1016" s="252"/>
      <c r="L1016" s="252"/>
      <c r="M1016" s="252"/>
      <c r="N1016" s="252"/>
      <c r="O1016" s="252"/>
      <c r="P1016" s="137"/>
      <c r="Q1016" s="1"/>
    </row>
    <row r="1017" spans="1:17" customFormat="1" ht="11.25" customHeight="1" x14ac:dyDescent="0.2">
      <c r="A1017" s="276"/>
      <c r="B1017" s="282"/>
      <c r="C1017" s="283"/>
      <c r="D1017" s="251"/>
      <c r="E1017" s="252"/>
      <c r="F1017" s="252"/>
      <c r="G1017" s="252"/>
      <c r="H1017" s="252"/>
      <c r="I1017" s="252"/>
      <c r="J1017" s="252"/>
      <c r="K1017" s="252"/>
      <c r="L1017" s="252"/>
      <c r="M1017" s="252"/>
      <c r="N1017" s="252"/>
      <c r="O1017" s="252"/>
      <c r="P1017" s="137"/>
      <c r="Q1017" s="1"/>
    </row>
    <row r="1018" spans="1:17" customFormat="1" ht="15.75" customHeight="1" x14ac:dyDescent="0.2">
      <c r="A1018" s="33"/>
      <c r="B1018" s="33"/>
      <c r="C1018" s="33"/>
      <c r="D1018" s="33"/>
      <c r="E1018" s="33"/>
      <c r="F1018" s="33"/>
      <c r="G1018" s="33"/>
      <c r="H1018" s="33"/>
      <c r="I1018" s="33"/>
      <c r="J1018" s="33"/>
      <c r="K1018" s="33"/>
      <c r="L1018" s="33"/>
      <c r="M1018" s="33"/>
      <c r="N1018" s="33"/>
      <c r="O1018" s="33"/>
      <c r="P1018" s="1"/>
      <c r="Q1018" s="1"/>
    </row>
    <row r="1019" spans="1:17" customFormat="1" ht="15.75" customHeight="1" x14ac:dyDescent="0.2">
      <c r="A1019" s="33"/>
      <c r="B1019" s="33"/>
      <c r="C1019" s="33"/>
      <c r="D1019" s="33"/>
      <c r="E1019" s="33"/>
      <c r="F1019" s="33"/>
      <c r="G1019" s="33"/>
      <c r="H1019" s="33"/>
      <c r="I1019" s="33"/>
      <c r="J1019" s="33"/>
      <c r="K1019" s="33"/>
      <c r="L1019" s="33"/>
      <c r="M1019" s="33"/>
      <c r="N1019" s="33"/>
      <c r="O1019" s="33"/>
      <c r="P1019" s="1"/>
      <c r="Q1019" s="1"/>
    </row>
    <row r="1020" spans="1:17" customFormat="1" ht="15.75" customHeight="1" x14ac:dyDescent="0.2">
      <c r="A1020" s="33"/>
      <c r="B1020" s="33"/>
      <c r="C1020" s="33"/>
      <c r="D1020" s="33"/>
      <c r="E1020" s="33"/>
      <c r="F1020" s="33"/>
      <c r="G1020" s="33"/>
      <c r="H1020" s="33"/>
      <c r="I1020" s="33"/>
      <c r="J1020" s="33"/>
      <c r="K1020" s="33"/>
      <c r="L1020" s="33"/>
      <c r="M1020" s="33"/>
      <c r="N1020" s="33"/>
      <c r="O1020" s="33"/>
      <c r="P1020" s="1"/>
      <c r="Q1020" s="1"/>
    </row>
    <row r="1021" spans="1:17" customFormat="1" ht="15.75" customHeight="1" x14ac:dyDescent="0.2">
      <c r="A1021" s="33"/>
      <c r="B1021" s="33"/>
      <c r="C1021" s="33"/>
      <c r="D1021" s="33"/>
      <c r="E1021" s="33"/>
      <c r="F1021" s="33"/>
      <c r="G1021" s="33"/>
      <c r="H1021" s="33"/>
      <c r="I1021" s="33"/>
      <c r="J1021" s="33"/>
      <c r="K1021" s="33"/>
      <c r="L1021" s="33"/>
      <c r="M1021" s="33"/>
      <c r="N1021" s="33"/>
      <c r="O1021" s="33"/>
      <c r="P1021" s="1"/>
      <c r="Q1021" s="1"/>
    </row>
    <row r="1022" spans="1:17" customFormat="1" ht="15.75" customHeight="1" x14ac:dyDescent="0.2">
      <c r="A1022" s="33"/>
      <c r="B1022" s="33"/>
      <c r="C1022" s="33"/>
      <c r="D1022" s="33"/>
      <c r="E1022" s="33"/>
      <c r="F1022" s="33"/>
      <c r="G1022" s="33"/>
      <c r="H1022" s="33"/>
      <c r="I1022" s="33"/>
      <c r="J1022" s="33"/>
      <c r="K1022" s="33"/>
      <c r="L1022" s="33"/>
      <c r="M1022" s="33"/>
      <c r="N1022" s="33"/>
      <c r="O1022" s="33"/>
      <c r="P1022" s="1"/>
      <c r="Q1022" s="1"/>
    </row>
    <row r="1023" spans="1:17" customFormat="1" ht="15.75" customHeight="1" x14ac:dyDescent="0.2">
      <c r="A1023" s="33"/>
      <c r="B1023" s="33"/>
      <c r="C1023" s="33"/>
      <c r="D1023" s="33"/>
      <c r="E1023" s="33"/>
      <c r="F1023" s="33"/>
      <c r="G1023" s="33"/>
      <c r="H1023" s="33"/>
      <c r="I1023" s="33"/>
      <c r="J1023" s="33"/>
      <c r="K1023" s="33"/>
      <c r="L1023" s="33"/>
      <c r="M1023" s="33"/>
      <c r="N1023" s="33"/>
      <c r="O1023" s="33"/>
      <c r="P1023" s="1"/>
      <c r="Q1023" s="1"/>
    </row>
    <row r="1024" spans="1:17" customFormat="1" ht="15.75" customHeight="1" x14ac:dyDescent="0.2">
      <c r="A1024" s="33"/>
      <c r="B1024" s="33"/>
      <c r="C1024" s="33"/>
      <c r="D1024" s="33"/>
      <c r="E1024" s="33"/>
      <c r="F1024" s="33"/>
      <c r="G1024" s="33"/>
      <c r="H1024" s="33"/>
      <c r="I1024" s="33"/>
      <c r="J1024" s="33"/>
      <c r="K1024" s="33"/>
      <c r="L1024" s="33"/>
      <c r="M1024" s="33"/>
      <c r="N1024" s="33"/>
      <c r="O1024" s="33"/>
      <c r="P1024" s="1"/>
      <c r="Q1024" s="1"/>
    </row>
    <row r="1025" spans="1:17" customFormat="1" ht="15.75" customHeight="1" x14ac:dyDescent="0.2">
      <c r="A1025" s="33"/>
      <c r="B1025" s="33"/>
      <c r="C1025" s="33"/>
      <c r="D1025" s="33"/>
      <c r="E1025" s="33"/>
      <c r="F1025" s="33"/>
      <c r="G1025" s="33"/>
      <c r="H1025" s="33"/>
      <c r="I1025" s="33"/>
      <c r="J1025" s="33"/>
      <c r="K1025" s="33"/>
      <c r="L1025" s="33"/>
      <c r="M1025" s="33"/>
      <c r="N1025" s="33"/>
      <c r="O1025" s="33"/>
      <c r="P1025" s="1"/>
      <c r="Q1025" s="1"/>
    </row>
    <row r="1026" spans="1:17" customFormat="1" ht="15.75" customHeight="1" x14ac:dyDescent="0.2">
      <c r="A1026" s="33"/>
      <c r="B1026" s="33"/>
      <c r="C1026" s="33"/>
      <c r="D1026" s="33"/>
      <c r="E1026" s="33"/>
      <c r="F1026" s="33"/>
      <c r="G1026" s="33"/>
      <c r="H1026" s="33"/>
      <c r="I1026" s="33"/>
      <c r="J1026" s="33"/>
      <c r="K1026" s="33"/>
      <c r="L1026" s="33"/>
      <c r="M1026" s="33"/>
      <c r="N1026" s="33"/>
      <c r="O1026" s="33"/>
      <c r="P1026" s="1"/>
      <c r="Q1026" s="1"/>
    </row>
    <row r="1027" spans="1:17" customFormat="1" ht="15.75" customHeight="1" x14ac:dyDescent="0.2">
      <c r="A1027" s="33"/>
      <c r="B1027" s="33"/>
      <c r="C1027" s="33"/>
      <c r="D1027" s="33"/>
      <c r="E1027" s="33"/>
      <c r="F1027" s="33"/>
      <c r="G1027" s="33"/>
      <c r="H1027" s="33"/>
      <c r="I1027" s="33"/>
      <c r="J1027" s="33"/>
      <c r="K1027" s="33"/>
      <c r="L1027" s="33"/>
      <c r="M1027" s="33"/>
      <c r="N1027" s="33"/>
      <c r="O1027" s="33"/>
      <c r="P1027" s="1"/>
      <c r="Q1027" s="1"/>
    </row>
    <row r="1028" spans="1:17" customFormat="1" ht="15.75" customHeight="1" x14ac:dyDescent="0.2">
      <c r="A1028" s="33"/>
      <c r="B1028" s="33"/>
      <c r="C1028" s="33"/>
      <c r="D1028" s="33"/>
      <c r="E1028" s="33"/>
      <c r="F1028" s="33"/>
      <c r="G1028" s="33"/>
      <c r="H1028" s="33"/>
      <c r="I1028" s="33"/>
      <c r="J1028" s="33"/>
      <c r="K1028" s="33"/>
      <c r="L1028" s="33"/>
      <c r="M1028" s="33"/>
      <c r="N1028" s="33"/>
      <c r="O1028" s="33"/>
      <c r="P1028" s="1"/>
      <c r="Q1028" s="1"/>
    </row>
    <row r="1029" spans="1:17" customFormat="1" ht="15.75" customHeight="1" x14ac:dyDescent="0.2">
      <c r="A1029" s="33"/>
      <c r="B1029" s="33"/>
      <c r="C1029" s="33"/>
      <c r="D1029" s="33"/>
      <c r="E1029" s="33"/>
      <c r="F1029" s="33"/>
      <c r="G1029" s="33"/>
      <c r="H1029" s="33"/>
      <c r="I1029" s="33"/>
      <c r="J1029" s="33"/>
      <c r="K1029" s="33"/>
      <c r="L1029" s="33"/>
      <c r="M1029" s="33"/>
      <c r="N1029" s="33"/>
      <c r="O1029" s="33"/>
      <c r="P1029" s="1"/>
      <c r="Q1029" s="1"/>
    </row>
    <row r="1030" spans="1:17" customFormat="1" ht="15.75" customHeight="1" x14ac:dyDescent="0.2">
      <c r="A1030" s="33"/>
      <c r="B1030" s="33"/>
      <c r="C1030" s="33"/>
      <c r="D1030" s="33"/>
      <c r="E1030" s="33"/>
      <c r="F1030" s="33"/>
      <c r="G1030" s="33"/>
      <c r="H1030" s="33"/>
      <c r="I1030" s="33"/>
      <c r="J1030" s="33"/>
      <c r="K1030" s="33"/>
      <c r="L1030" s="33"/>
      <c r="M1030" s="33"/>
      <c r="N1030" s="33"/>
      <c r="O1030" s="33"/>
      <c r="P1030" s="1"/>
      <c r="Q1030" s="1"/>
    </row>
    <row r="1031" spans="1:17" customFormat="1" ht="15.75" customHeight="1" x14ac:dyDescent="0.2">
      <c r="A1031" s="33"/>
      <c r="B1031" s="33"/>
      <c r="C1031" s="33"/>
      <c r="D1031" s="33"/>
      <c r="E1031" s="33"/>
      <c r="F1031" s="33"/>
      <c r="G1031" s="33"/>
      <c r="H1031" s="33"/>
      <c r="I1031" s="33"/>
      <c r="J1031" s="33"/>
      <c r="K1031" s="33"/>
      <c r="L1031" s="33"/>
      <c r="M1031" s="33"/>
      <c r="N1031" s="33"/>
      <c r="O1031" s="33"/>
      <c r="P1031" s="1"/>
      <c r="Q1031" s="1"/>
    </row>
    <row r="1032" spans="1:17" customFormat="1" ht="15.75" customHeight="1" x14ac:dyDescent="0.2">
      <c r="A1032" s="33"/>
      <c r="B1032" s="33"/>
      <c r="C1032" s="33"/>
      <c r="D1032" s="33"/>
      <c r="E1032" s="33"/>
      <c r="F1032" s="33"/>
      <c r="G1032" s="33"/>
      <c r="H1032" s="33"/>
      <c r="I1032" s="33"/>
      <c r="J1032" s="33"/>
      <c r="K1032" s="33"/>
      <c r="L1032" s="33"/>
      <c r="M1032" s="33"/>
      <c r="N1032" s="33"/>
      <c r="O1032" s="33"/>
      <c r="P1032" s="1"/>
      <c r="Q1032" s="1"/>
    </row>
    <row r="1033" spans="1:17" customFormat="1" ht="15.75" customHeight="1" x14ac:dyDescent="0.2">
      <c r="A1033" s="33"/>
      <c r="B1033" s="33"/>
      <c r="C1033" s="33"/>
      <c r="D1033" s="33"/>
      <c r="E1033" s="33"/>
      <c r="F1033" s="33"/>
      <c r="G1033" s="33"/>
      <c r="H1033" s="33"/>
      <c r="I1033" s="33"/>
      <c r="J1033" s="33"/>
      <c r="K1033" s="33"/>
      <c r="L1033" s="33"/>
      <c r="M1033" s="33"/>
      <c r="N1033" s="33"/>
      <c r="O1033" s="33"/>
      <c r="P1033" s="1"/>
      <c r="Q1033" s="1"/>
    </row>
    <row r="1034" spans="1:17" customFormat="1" ht="15.75" customHeight="1" x14ac:dyDescent="0.2">
      <c r="A1034" s="33"/>
      <c r="B1034" s="33"/>
      <c r="C1034" s="33"/>
      <c r="D1034" s="33"/>
      <c r="E1034" s="33"/>
      <c r="F1034" s="33"/>
      <c r="G1034" s="33"/>
      <c r="H1034" s="33"/>
      <c r="I1034" s="33"/>
      <c r="J1034" s="33"/>
      <c r="K1034" s="33"/>
      <c r="L1034" s="33"/>
      <c r="M1034" s="33"/>
      <c r="N1034" s="33"/>
      <c r="O1034" s="33"/>
      <c r="P1034" s="1"/>
      <c r="Q1034" s="1"/>
    </row>
    <row r="1035" spans="1:17" customFormat="1" ht="15.75" customHeight="1" x14ac:dyDescent="0.2">
      <c r="A1035" s="33"/>
      <c r="B1035" s="33"/>
      <c r="C1035" s="33"/>
      <c r="D1035" s="33"/>
      <c r="E1035" s="33"/>
      <c r="F1035" s="33"/>
      <c r="G1035" s="33"/>
      <c r="H1035" s="33"/>
      <c r="I1035" s="33"/>
      <c r="J1035" s="33"/>
      <c r="K1035" s="33"/>
      <c r="L1035" s="33"/>
      <c r="M1035" s="33"/>
      <c r="N1035" s="33"/>
      <c r="O1035" s="33"/>
      <c r="P1035" s="1"/>
      <c r="Q1035" s="1"/>
    </row>
    <row r="1036" spans="1:17" customFormat="1" ht="15.75" customHeight="1" x14ac:dyDescent="0.2">
      <c r="A1036" s="33"/>
      <c r="B1036" s="33"/>
      <c r="C1036" s="33"/>
      <c r="D1036" s="33"/>
      <c r="E1036" s="33"/>
      <c r="F1036" s="33"/>
      <c r="G1036" s="33"/>
      <c r="H1036" s="33"/>
      <c r="I1036" s="33"/>
      <c r="J1036" s="33"/>
      <c r="K1036" s="33"/>
      <c r="L1036" s="33"/>
      <c r="M1036" s="33"/>
      <c r="N1036" s="33"/>
      <c r="O1036" s="33"/>
      <c r="P1036" s="1"/>
      <c r="Q1036" s="1"/>
    </row>
    <row r="1037" spans="1:17" customFormat="1" ht="15.75" customHeight="1" x14ac:dyDescent="0.2">
      <c r="A1037" s="33"/>
      <c r="B1037" s="33"/>
      <c r="C1037" s="33"/>
      <c r="D1037" s="33"/>
      <c r="E1037" s="33"/>
      <c r="F1037" s="33"/>
      <c r="G1037" s="33"/>
      <c r="H1037" s="33"/>
      <c r="I1037" s="33"/>
      <c r="J1037" s="33"/>
      <c r="K1037" s="33"/>
      <c r="L1037" s="33"/>
      <c r="M1037" s="33"/>
      <c r="N1037" s="33"/>
      <c r="O1037" s="33"/>
      <c r="P1037" s="1"/>
      <c r="Q1037" s="1"/>
    </row>
    <row r="1038" spans="1:17" customFormat="1" ht="15.75" customHeight="1" x14ac:dyDescent="0.2">
      <c r="A1038" s="33"/>
      <c r="B1038" s="33"/>
      <c r="C1038" s="33"/>
      <c r="D1038" s="33"/>
      <c r="E1038" s="33"/>
      <c r="F1038" s="33"/>
      <c r="G1038" s="33"/>
      <c r="H1038" s="33"/>
      <c r="I1038" s="33"/>
      <c r="J1038" s="33"/>
      <c r="K1038" s="33"/>
      <c r="L1038" s="33"/>
      <c r="M1038" s="33"/>
      <c r="N1038" s="33"/>
      <c r="O1038" s="33"/>
      <c r="P1038" s="1"/>
      <c r="Q1038" s="1"/>
    </row>
    <row r="1039" spans="1:17" customFormat="1" ht="15.75" customHeight="1" x14ac:dyDescent="0.2">
      <c r="A1039" s="33"/>
      <c r="B1039" s="33"/>
      <c r="C1039" s="33"/>
      <c r="D1039" s="33"/>
      <c r="E1039" s="33"/>
      <c r="F1039" s="33"/>
      <c r="G1039" s="33"/>
      <c r="H1039" s="33"/>
      <c r="I1039" s="33"/>
      <c r="J1039" s="33"/>
      <c r="K1039" s="33"/>
      <c r="L1039" s="33"/>
      <c r="M1039" s="33"/>
      <c r="N1039" s="33"/>
      <c r="O1039" s="33"/>
      <c r="P1039" s="1"/>
      <c r="Q1039" s="1"/>
    </row>
    <row r="1040" spans="1:17" customFormat="1" ht="15.75" customHeight="1" x14ac:dyDescent="0.2">
      <c r="A1040" s="33"/>
      <c r="B1040" s="33"/>
      <c r="C1040" s="33"/>
      <c r="D1040" s="33"/>
      <c r="E1040" s="33"/>
      <c r="F1040" s="33"/>
      <c r="G1040" s="33"/>
      <c r="H1040" s="33"/>
      <c r="I1040" s="33"/>
      <c r="J1040" s="33"/>
      <c r="K1040" s="33"/>
      <c r="L1040" s="33"/>
      <c r="M1040" s="33"/>
      <c r="N1040" s="33"/>
      <c r="O1040" s="33"/>
      <c r="P1040" s="1"/>
      <c r="Q1040" s="1"/>
    </row>
    <row r="1041" spans="1:17" customFormat="1" ht="15.75" customHeight="1" x14ac:dyDescent="0.2">
      <c r="A1041" s="33"/>
      <c r="B1041" s="33"/>
      <c r="C1041" s="33"/>
      <c r="D1041" s="33"/>
      <c r="E1041" s="33"/>
      <c r="F1041" s="33"/>
      <c r="G1041" s="33"/>
      <c r="H1041" s="33"/>
      <c r="I1041" s="33"/>
      <c r="J1041" s="33"/>
      <c r="K1041" s="33"/>
      <c r="L1041" s="33"/>
      <c r="M1041" s="33"/>
      <c r="N1041" s="33"/>
      <c r="O1041" s="33"/>
      <c r="P1041" s="1"/>
      <c r="Q1041" s="1"/>
    </row>
    <row r="1042" spans="1:17" customFormat="1" ht="15.75" customHeight="1" x14ac:dyDescent="0.2">
      <c r="A1042" s="33"/>
      <c r="B1042" s="33"/>
      <c r="C1042" s="33"/>
      <c r="D1042" s="33"/>
      <c r="E1042" s="33"/>
      <c r="F1042" s="33"/>
      <c r="G1042" s="33"/>
      <c r="H1042" s="33"/>
      <c r="I1042" s="33"/>
      <c r="J1042" s="33"/>
      <c r="K1042" s="33"/>
      <c r="L1042" s="33"/>
      <c r="M1042" s="33"/>
      <c r="N1042" s="33"/>
      <c r="O1042" s="33"/>
      <c r="P1042" s="1"/>
      <c r="Q1042" s="1"/>
    </row>
    <row r="1043" spans="1:17" customFormat="1" ht="15.75" customHeight="1" x14ac:dyDescent="0.2">
      <c r="A1043" s="33"/>
      <c r="B1043" s="33"/>
      <c r="C1043" s="33"/>
      <c r="D1043" s="33"/>
      <c r="E1043" s="33"/>
      <c r="F1043" s="33"/>
      <c r="G1043" s="33"/>
      <c r="H1043" s="33"/>
      <c r="I1043" s="33"/>
      <c r="J1043" s="33"/>
      <c r="K1043" s="33"/>
      <c r="L1043" s="33"/>
      <c r="M1043" s="33"/>
      <c r="N1043" s="33"/>
      <c r="O1043" s="33"/>
      <c r="P1043" s="1"/>
      <c r="Q1043" s="1"/>
    </row>
    <row r="1044" spans="1:17" customFormat="1" ht="15.75" customHeight="1" x14ac:dyDescent="0.2">
      <c r="A1044" s="33"/>
      <c r="B1044" s="33"/>
      <c r="C1044" s="33"/>
      <c r="D1044" s="33"/>
      <c r="E1044" s="33"/>
      <c r="F1044" s="33"/>
      <c r="G1044" s="33"/>
      <c r="H1044" s="33"/>
      <c r="I1044" s="33"/>
      <c r="J1044" s="33"/>
      <c r="K1044" s="33"/>
      <c r="L1044" s="33"/>
      <c r="M1044" s="33"/>
      <c r="N1044" s="33"/>
      <c r="O1044" s="33"/>
      <c r="P1044" s="1"/>
      <c r="Q1044" s="1"/>
    </row>
    <row r="1045" spans="1:17" customFormat="1" ht="15.75" customHeight="1" x14ac:dyDescent="0.2">
      <c r="A1045" s="33"/>
      <c r="B1045" s="33"/>
      <c r="C1045" s="33"/>
      <c r="D1045" s="33"/>
      <c r="E1045" s="33"/>
      <c r="F1045" s="33"/>
      <c r="G1045" s="33"/>
      <c r="H1045" s="33"/>
      <c r="I1045" s="33"/>
      <c r="J1045" s="33"/>
      <c r="K1045" s="33"/>
      <c r="L1045" s="33"/>
      <c r="M1045" s="33"/>
      <c r="N1045" s="33"/>
      <c r="O1045" s="33"/>
      <c r="P1045" s="1"/>
      <c r="Q1045" s="1"/>
    </row>
    <row r="1046" spans="1:17" customFormat="1" ht="15.75" customHeight="1" x14ac:dyDescent="0.2">
      <c r="A1046" s="33"/>
      <c r="B1046" s="33"/>
      <c r="C1046" s="33"/>
      <c r="D1046" s="33"/>
      <c r="E1046" s="33"/>
      <c r="F1046" s="33"/>
      <c r="G1046" s="33"/>
      <c r="H1046" s="33"/>
      <c r="I1046" s="33"/>
      <c r="J1046" s="33"/>
      <c r="K1046" s="33"/>
      <c r="L1046" s="33"/>
      <c r="M1046" s="33"/>
      <c r="N1046" s="33"/>
      <c r="O1046" s="33"/>
      <c r="P1046" s="1"/>
      <c r="Q1046" s="1"/>
    </row>
    <row r="1047" spans="1:17" customFormat="1" ht="15.75" customHeight="1" x14ac:dyDescent="0.2">
      <c r="A1047" s="33"/>
      <c r="B1047" s="33"/>
      <c r="C1047" s="33"/>
      <c r="D1047" s="33"/>
      <c r="E1047" s="33"/>
      <c r="F1047" s="33"/>
      <c r="G1047" s="33"/>
      <c r="H1047" s="33"/>
      <c r="I1047" s="33"/>
      <c r="J1047" s="33"/>
      <c r="K1047" s="33"/>
      <c r="L1047" s="33"/>
      <c r="M1047" s="33"/>
      <c r="N1047" s="33"/>
      <c r="O1047" s="33"/>
      <c r="P1047" s="1"/>
      <c r="Q1047" s="1"/>
    </row>
    <row r="1048" spans="1:17" customFormat="1" ht="15.75" customHeight="1" x14ac:dyDescent="0.2">
      <c r="A1048" s="33"/>
      <c r="B1048" s="33"/>
      <c r="C1048" s="33"/>
      <c r="D1048" s="33"/>
      <c r="E1048" s="33"/>
      <c r="F1048" s="33"/>
      <c r="G1048" s="33"/>
      <c r="H1048" s="33"/>
      <c r="I1048" s="33"/>
      <c r="J1048" s="33"/>
      <c r="K1048" s="33"/>
      <c r="L1048" s="33"/>
      <c r="M1048" s="33"/>
      <c r="N1048" s="33"/>
      <c r="O1048" s="33"/>
      <c r="P1048" s="1"/>
      <c r="Q1048" s="1"/>
    </row>
    <row r="1049" spans="1:17" customFormat="1" ht="15.75" customHeight="1" x14ac:dyDescent="0.2">
      <c r="A1049" s="33"/>
      <c r="B1049" s="33"/>
      <c r="C1049" s="33"/>
      <c r="D1049" s="33"/>
      <c r="E1049" s="33"/>
      <c r="F1049" s="33"/>
      <c r="G1049" s="33"/>
      <c r="H1049" s="33"/>
      <c r="I1049" s="33"/>
      <c r="J1049" s="33"/>
      <c r="K1049" s="33"/>
      <c r="L1049" s="33"/>
      <c r="M1049" s="33"/>
      <c r="N1049" s="33"/>
      <c r="O1049" s="33"/>
      <c r="P1049" s="1"/>
      <c r="Q1049" s="1"/>
    </row>
    <row r="1050" spans="1:17" customFormat="1" ht="15.75" customHeight="1" x14ac:dyDescent="0.2">
      <c r="A1050" s="33"/>
      <c r="B1050" s="33"/>
      <c r="C1050" s="33"/>
      <c r="D1050" s="33"/>
      <c r="E1050" s="33"/>
      <c r="F1050" s="33"/>
      <c r="G1050" s="33"/>
      <c r="H1050" s="33"/>
      <c r="I1050" s="33"/>
      <c r="J1050" s="33"/>
      <c r="K1050" s="33"/>
      <c r="L1050" s="33"/>
      <c r="M1050" s="33"/>
      <c r="N1050" s="33"/>
      <c r="O1050" s="33"/>
      <c r="P1050" s="1"/>
      <c r="Q1050" s="1"/>
    </row>
    <row r="1051" spans="1:17" customFormat="1" ht="15.75" customHeight="1" x14ac:dyDescent="0.2">
      <c r="A1051" s="33"/>
      <c r="B1051" s="33"/>
      <c r="C1051" s="33"/>
      <c r="D1051" s="33"/>
      <c r="E1051" s="33"/>
      <c r="F1051" s="33"/>
      <c r="G1051" s="33"/>
      <c r="H1051" s="33"/>
      <c r="I1051" s="33"/>
      <c r="J1051" s="33"/>
      <c r="K1051" s="33"/>
      <c r="L1051" s="33"/>
      <c r="M1051" s="33"/>
      <c r="N1051" s="33"/>
      <c r="O1051" s="33"/>
      <c r="P1051" s="1"/>
      <c r="Q1051" s="1"/>
    </row>
    <row r="1052" spans="1:17" customFormat="1" ht="15.75" customHeight="1" x14ac:dyDescent="0.2">
      <c r="A1052" s="33"/>
      <c r="B1052" s="33"/>
      <c r="C1052" s="33"/>
      <c r="D1052" s="33"/>
      <c r="E1052" s="33"/>
      <c r="F1052" s="33"/>
      <c r="G1052" s="33"/>
      <c r="H1052" s="33"/>
      <c r="I1052" s="33"/>
      <c r="J1052" s="33"/>
      <c r="K1052" s="33"/>
      <c r="L1052" s="33"/>
      <c r="M1052" s="33"/>
      <c r="N1052" s="33"/>
      <c r="O1052" s="33"/>
      <c r="P1052" s="1"/>
      <c r="Q1052" s="1"/>
    </row>
    <row r="1053" spans="1:17" customFormat="1" ht="15.75" customHeight="1" x14ac:dyDescent="0.2">
      <c r="A1053" s="33"/>
      <c r="B1053" s="33"/>
      <c r="C1053" s="33"/>
      <c r="D1053" s="33"/>
      <c r="E1053" s="33"/>
      <c r="F1053" s="33"/>
      <c r="G1053" s="33"/>
      <c r="H1053" s="33"/>
      <c r="I1053" s="33"/>
      <c r="J1053" s="33"/>
      <c r="K1053" s="33"/>
      <c r="L1053" s="33"/>
      <c r="M1053" s="33"/>
      <c r="N1053" s="33"/>
      <c r="O1053" s="33"/>
      <c r="P1053" s="1"/>
      <c r="Q1053" s="1"/>
    </row>
    <row r="1054" spans="1:17" customFormat="1" ht="15.75" customHeight="1" x14ac:dyDescent="0.2">
      <c r="A1054" s="33"/>
      <c r="B1054" s="33"/>
      <c r="C1054" s="33"/>
      <c r="D1054" s="33"/>
      <c r="E1054" s="33"/>
      <c r="F1054" s="33"/>
      <c r="G1054" s="33"/>
      <c r="H1054" s="33"/>
      <c r="I1054" s="33"/>
      <c r="J1054" s="33"/>
      <c r="K1054" s="33"/>
      <c r="L1054" s="33"/>
      <c r="M1054" s="33"/>
      <c r="N1054" s="33"/>
      <c r="O1054" s="33"/>
      <c r="P1054" s="1"/>
      <c r="Q1054" s="1"/>
    </row>
    <row r="1055" spans="1:17" customFormat="1" ht="15.75" customHeight="1" x14ac:dyDescent="0.2">
      <c r="A1055" s="33"/>
      <c r="B1055" s="33"/>
      <c r="C1055" s="33"/>
      <c r="D1055" s="33"/>
      <c r="E1055" s="33"/>
      <c r="F1055" s="33"/>
      <c r="G1055" s="33"/>
      <c r="H1055" s="33"/>
      <c r="I1055" s="33"/>
      <c r="J1055" s="33"/>
      <c r="K1055" s="33"/>
      <c r="L1055" s="33"/>
      <c r="M1055" s="33"/>
      <c r="N1055" s="33"/>
      <c r="O1055" s="33"/>
      <c r="P1055" s="1"/>
      <c r="Q1055" s="1"/>
    </row>
    <row r="1056" spans="1:17" customFormat="1" ht="15.75" customHeight="1" x14ac:dyDescent="0.2">
      <c r="A1056" s="33"/>
      <c r="B1056" s="33"/>
      <c r="C1056" s="33"/>
      <c r="D1056" s="33"/>
      <c r="E1056" s="33"/>
      <c r="F1056" s="33"/>
      <c r="G1056" s="33"/>
      <c r="H1056" s="33"/>
      <c r="I1056" s="33"/>
      <c r="J1056" s="33"/>
      <c r="K1056" s="33"/>
      <c r="L1056" s="33"/>
      <c r="M1056" s="33"/>
      <c r="N1056" s="33"/>
      <c r="O1056" s="33"/>
      <c r="P1056" s="1"/>
      <c r="Q1056" s="1"/>
    </row>
    <row r="1057" spans="1:17" customFormat="1" ht="15.75" customHeight="1" x14ac:dyDescent="0.2">
      <c r="A1057" s="33"/>
      <c r="B1057" s="33"/>
      <c r="C1057" s="33"/>
      <c r="D1057" s="33"/>
      <c r="E1057" s="33"/>
      <c r="F1057" s="33"/>
      <c r="G1057" s="33"/>
      <c r="H1057" s="33"/>
      <c r="I1057" s="33"/>
      <c r="J1057" s="33"/>
      <c r="K1057" s="33"/>
      <c r="L1057" s="33"/>
      <c r="M1057" s="33"/>
      <c r="N1057" s="33"/>
      <c r="O1057" s="33"/>
      <c r="P1057" s="1"/>
      <c r="Q1057" s="1"/>
    </row>
    <row r="1058" spans="1:17" customFormat="1" ht="15.75" customHeight="1" x14ac:dyDescent="0.2">
      <c r="A1058" s="33"/>
      <c r="B1058" s="33"/>
      <c r="C1058" s="33"/>
      <c r="D1058" s="33"/>
      <c r="E1058" s="33"/>
      <c r="F1058" s="33"/>
      <c r="G1058" s="33"/>
      <c r="H1058" s="33"/>
      <c r="I1058" s="33"/>
      <c r="J1058" s="33"/>
      <c r="K1058" s="33"/>
      <c r="L1058" s="33"/>
      <c r="M1058" s="33"/>
      <c r="N1058" s="33"/>
      <c r="O1058" s="33"/>
      <c r="P1058" s="1"/>
      <c r="Q1058" s="1"/>
    </row>
    <row r="1059" spans="1:17" customFormat="1" ht="15.75" customHeight="1" x14ac:dyDescent="0.2">
      <c r="A1059" s="33"/>
      <c r="B1059" s="33"/>
      <c r="C1059" s="33"/>
      <c r="D1059" s="33"/>
      <c r="E1059" s="33"/>
      <c r="F1059" s="33"/>
      <c r="G1059" s="33"/>
      <c r="H1059" s="33"/>
      <c r="I1059" s="33"/>
      <c r="J1059" s="33"/>
      <c r="K1059" s="33"/>
      <c r="L1059" s="33"/>
      <c r="M1059" s="33"/>
      <c r="N1059" s="33"/>
      <c r="O1059" s="33"/>
      <c r="P1059" s="1"/>
      <c r="Q1059" s="1"/>
    </row>
    <row r="1060" spans="1:17" customFormat="1" ht="15.75" customHeight="1" x14ac:dyDescent="0.2">
      <c r="A1060" s="33"/>
      <c r="B1060" s="33"/>
      <c r="C1060" s="33"/>
      <c r="D1060" s="33"/>
      <c r="E1060" s="33"/>
      <c r="F1060" s="33"/>
      <c r="G1060" s="33"/>
      <c r="H1060" s="33"/>
      <c r="I1060" s="33"/>
      <c r="J1060" s="33"/>
      <c r="K1060" s="33"/>
      <c r="L1060" s="33"/>
      <c r="M1060" s="33"/>
      <c r="N1060" s="33"/>
      <c r="O1060" s="33"/>
      <c r="P1060" s="1"/>
      <c r="Q1060" s="1"/>
    </row>
    <row r="1061" spans="1:17" customFormat="1" ht="15.75" customHeight="1" x14ac:dyDescent="0.2">
      <c r="A1061" s="33"/>
      <c r="B1061" s="33"/>
      <c r="C1061" s="33"/>
      <c r="D1061" s="33"/>
      <c r="E1061" s="33"/>
      <c r="F1061" s="33"/>
      <c r="G1061" s="33"/>
      <c r="H1061" s="33"/>
      <c r="I1061" s="33"/>
      <c r="J1061" s="33"/>
      <c r="K1061" s="33"/>
      <c r="L1061" s="33"/>
      <c r="M1061" s="33"/>
      <c r="N1061" s="33"/>
      <c r="O1061" s="33"/>
      <c r="P1061" s="1"/>
      <c r="Q1061" s="1"/>
    </row>
    <row r="1062" spans="1:17" customFormat="1" ht="15.75" customHeight="1" x14ac:dyDescent="0.2">
      <c r="A1062" s="33"/>
      <c r="B1062" s="33"/>
      <c r="C1062" s="33"/>
      <c r="D1062" s="33"/>
      <c r="E1062" s="33"/>
      <c r="F1062" s="33"/>
      <c r="G1062" s="33"/>
      <c r="H1062" s="33"/>
      <c r="I1062" s="33"/>
      <c r="J1062" s="33"/>
      <c r="K1062" s="33"/>
      <c r="L1062" s="33"/>
      <c r="M1062" s="33"/>
      <c r="N1062" s="33"/>
      <c r="O1062" s="33"/>
      <c r="P1062" s="1"/>
      <c r="Q1062" s="1"/>
    </row>
    <row r="1063" spans="1:17" customFormat="1" ht="15.75" customHeight="1" x14ac:dyDescent="0.2">
      <c r="A1063" s="33"/>
      <c r="B1063" s="33"/>
      <c r="C1063" s="33"/>
      <c r="D1063" s="33"/>
      <c r="E1063" s="33"/>
      <c r="F1063" s="33"/>
      <c r="G1063" s="33"/>
      <c r="H1063" s="33"/>
      <c r="I1063" s="33"/>
      <c r="J1063" s="33"/>
      <c r="K1063" s="33"/>
      <c r="L1063" s="33"/>
      <c r="M1063" s="33"/>
      <c r="N1063" s="33"/>
      <c r="O1063" s="33"/>
      <c r="P1063" s="1"/>
      <c r="Q1063" s="1"/>
    </row>
    <row r="1064" spans="1:17" customFormat="1" ht="15.75" customHeight="1" x14ac:dyDescent="0.2">
      <c r="A1064" s="33"/>
      <c r="B1064" s="33"/>
      <c r="C1064" s="33"/>
      <c r="D1064" s="33"/>
      <c r="E1064" s="33"/>
      <c r="F1064" s="33"/>
      <c r="G1064" s="33"/>
      <c r="H1064" s="33"/>
      <c r="I1064" s="33"/>
      <c r="J1064" s="33"/>
      <c r="K1064" s="33"/>
      <c r="L1064" s="33"/>
      <c r="M1064" s="33"/>
      <c r="N1064" s="33"/>
      <c r="O1064" s="33"/>
      <c r="P1064" s="1"/>
      <c r="Q1064" s="1"/>
    </row>
    <row r="1065" spans="1:17" customFormat="1" ht="15.75" customHeight="1" x14ac:dyDescent="0.2">
      <c r="A1065" s="33"/>
      <c r="B1065" s="33"/>
      <c r="C1065" s="33"/>
      <c r="D1065" s="33"/>
      <c r="E1065" s="33"/>
      <c r="F1065" s="33"/>
      <c r="G1065" s="33"/>
      <c r="H1065" s="33"/>
      <c r="I1065" s="33"/>
      <c r="J1065" s="33"/>
      <c r="K1065" s="33"/>
      <c r="L1065" s="33"/>
      <c r="M1065" s="33"/>
      <c r="N1065" s="33"/>
      <c r="O1065" s="33"/>
      <c r="P1065" s="1"/>
      <c r="Q1065" s="1"/>
    </row>
    <row r="1066" spans="1:17" customFormat="1" ht="15.75" customHeight="1" x14ac:dyDescent="0.2">
      <c r="A1066" s="33"/>
      <c r="B1066" s="33"/>
      <c r="C1066" s="33"/>
      <c r="D1066" s="33"/>
      <c r="E1066" s="33"/>
      <c r="F1066" s="33"/>
      <c r="G1066" s="33"/>
      <c r="H1066" s="33"/>
      <c r="I1066" s="33"/>
      <c r="J1066" s="33"/>
      <c r="K1066" s="33"/>
      <c r="L1066" s="33"/>
      <c r="M1066" s="33"/>
      <c r="N1066" s="33"/>
      <c r="O1066" s="33"/>
      <c r="P1066" s="1"/>
      <c r="Q1066" s="1"/>
    </row>
    <row r="1067" spans="1:17" customFormat="1" ht="15.75" customHeight="1" x14ac:dyDescent="0.2">
      <c r="A1067" s="33"/>
      <c r="B1067" s="33"/>
      <c r="C1067" s="33"/>
      <c r="D1067" s="33"/>
      <c r="E1067" s="33"/>
      <c r="F1067" s="33"/>
      <c r="G1067" s="33"/>
      <c r="H1067" s="33"/>
      <c r="I1067" s="33"/>
      <c r="J1067" s="33"/>
      <c r="K1067" s="33"/>
      <c r="L1067" s="33"/>
      <c r="M1067" s="33"/>
      <c r="N1067" s="33"/>
      <c r="O1067" s="33"/>
      <c r="P1067" s="1"/>
      <c r="Q1067" s="1"/>
    </row>
    <row r="1068" spans="1:17" customFormat="1" ht="15.75" customHeight="1" x14ac:dyDescent="0.2">
      <c r="A1068" s="33"/>
      <c r="B1068" s="33"/>
      <c r="C1068" s="33"/>
      <c r="D1068" s="33"/>
      <c r="E1068" s="33"/>
      <c r="F1068" s="33"/>
      <c r="G1068" s="33"/>
      <c r="H1068" s="33"/>
      <c r="I1068" s="33"/>
      <c r="J1068" s="33"/>
      <c r="K1068" s="33"/>
      <c r="L1068" s="33"/>
      <c r="M1068" s="33"/>
      <c r="N1068" s="33"/>
      <c r="O1068" s="33"/>
      <c r="P1068" s="1"/>
      <c r="Q1068" s="1"/>
    </row>
    <row r="1069" spans="1:17" customFormat="1" ht="15.75" customHeight="1" x14ac:dyDescent="0.2">
      <c r="A1069" s="33"/>
      <c r="B1069" s="33"/>
      <c r="C1069" s="33"/>
      <c r="D1069" s="33"/>
      <c r="E1069" s="33"/>
      <c r="F1069" s="33"/>
      <c r="G1069" s="33"/>
      <c r="H1069" s="33"/>
      <c r="I1069" s="33"/>
      <c r="J1069" s="33"/>
      <c r="K1069" s="33"/>
      <c r="L1069" s="33"/>
      <c r="M1069" s="33"/>
      <c r="N1069" s="33"/>
      <c r="O1069" s="33"/>
      <c r="P1069" s="1"/>
      <c r="Q1069" s="1"/>
    </row>
    <row r="1070" spans="1:17" customFormat="1" ht="15.75" customHeight="1" x14ac:dyDescent="0.2">
      <c r="A1070" s="33"/>
      <c r="B1070" s="33"/>
      <c r="C1070" s="33"/>
      <c r="D1070" s="33"/>
      <c r="E1070" s="33"/>
      <c r="F1070" s="33"/>
      <c r="G1070" s="33"/>
      <c r="H1070" s="33"/>
      <c r="I1070" s="33"/>
      <c r="J1070" s="33"/>
      <c r="K1070" s="33"/>
      <c r="L1070" s="33"/>
      <c r="M1070" s="33"/>
      <c r="N1070" s="33"/>
      <c r="O1070" s="33"/>
      <c r="P1070" s="1"/>
      <c r="Q1070" s="1"/>
    </row>
    <row r="1071" spans="1:17" customFormat="1" ht="15.75" customHeight="1" x14ac:dyDescent="0.2">
      <c r="A1071" s="33"/>
      <c r="B1071" s="33"/>
      <c r="C1071" s="33"/>
      <c r="D1071" s="33"/>
      <c r="E1071" s="33"/>
      <c r="F1071" s="33"/>
      <c r="G1071" s="33"/>
      <c r="H1071" s="33"/>
      <c r="I1071" s="33"/>
      <c r="J1071" s="33"/>
      <c r="K1071" s="33"/>
      <c r="L1071" s="33"/>
      <c r="M1071" s="33"/>
      <c r="N1071" s="33"/>
      <c r="O1071" s="33"/>
      <c r="P1071" s="1"/>
      <c r="Q1071" s="1"/>
    </row>
    <row r="1072" spans="1:17" customFormat="1" ht="15.75" customHeight="1" x14ac:dyDescent="0.2">
      <c r="A1072" s="33"/>
      <c r="B1072" s="33"/>
      <c r="C1072" s="33"/>
      <c r="D1072" s="33"/>
      <c r="E1072" s="33"/>
      <c r="F1072" s="33"/>
      <c r="G1072" s="33"/>
      <c r="H1072" s="33"/>
      <c r="I1072" s="33"/>
      <c r="J1072" s="33"/>
      <c r="K1072" s="33"/>
      <c r="L1072" s="33"/>
      <c r="M1072" s="33"/>
      <c r="N1072" s="33"/>
      <c r="O1072" s="33"/>
      <c r="P1072" s="1"/>
      <c r="Q1072" s="1"/>
    </row>
    <row r="1073" spans="1:17" customFormat="1" ht="15.75" customHeight="1" x14ac:dyDescent="0.2">
      <c r="A1073" s="33"/>
      <c r="B1073" s="33"/>
      <c r="C1073" s="33"/>
      <c r="D1073" s="33"/>
      <c r="E1073" s="33"/>
      <c r="F1073" s="33"/>
      <c r="G1073" s="33"/>
      <c r="H1073" s="33"/>
      <c r="I1073" s="33"/>
      <c r="J1073" s="33"/>
      <c r="K1073" s="33"/>
      <c r="L1073" s="33"/>
      <c r="M1073" s="33"/>
      <c r="N1073" s="33"/>
      <c r="O1073" s="33"/>
      <c r="P1073" s="1"/>
      <c r="Q1073" s="1"/>
    </row>
    <row r="1074" spans="1:17" customFormat="1" ht="15.75" customHeight="1" x14ac:dyDescent="0.2">
      <c r="A1074" s="33"/>
      <c r="B1074" s="33"/>
      <c r="C1074" s="33"/>
      <c r="D1074" s="33"/>
      <c r="E1074" s="33"/>
      <c r="F1074" s="33"/>
      <c r="G1074" s="33"/>
      <c r="H1074" s="33"/>
      <c r="I1074" s="33"/>
      <c r="J1074" s="33"/>
      <c r="K1074" s="33"/>
      <c r="L1074" s="33"/>
      <c r="M1074" s="33"/>
      <c r="N1074" s="33"/>
      <c r="O1074" s="33"/>
      <c r="P1074" s="1"/>
      <c r="Q1074" s="1"/>
    </row>
    <row r="1075" spans="1:17" customFormat="1" ht="15.75" customHeight="1" x14ac:dyDescent="0.2">
      <c r="A1075" s="33"/>
      <c r="B1075" s="33"/>
      <c r="C1075" s="33"/>
      <c r="D1075" s="33"/>
      <c r="E1075" s="33"/>
      <c r="F1075" s="33"/>
      <c r="G1075" s="33"/>
      <c r="H1075" s="33"/>
      <c r="I1075" s="33"/>
      <c r="J1075" s="33"/>
      <c r="K1075" s="33"/>
      <c r="L1075" s="33"/>
      <c r="M1075" s="33"/>
      <c r="N1075" s="33"/>
      <c r="O1075" s="33"/>
      <c r="P1075" s="1"/>
      <c r="Q1075" s="1"/>
    </row>
    <row r="1076" spans="1:17" customFormat="1" ht="15.75" customHeight="1" x14ac:dyDescent="0.2">
      <c r="A1076" s="33"/>
      <c r="B1076" s="33"/>
      <c r="C1076" s="33"/>
      <c r="D1076" s="33"/>
      <c r="E1076" s="33"/>
      <c r="F1076" s="33"/>
      <c r="G1076" s="33"/>
      <c r="H1076" s="33"/>
      <c r="I1076" s="33"/>
      <c r="J1076" s="33"/>
      <c r="K1076" s="33"/>
      <c r="L1076" s="33"/>
      <c r="M1076" s="33"/>
      <c r="N1076" s="33"/>
      <c r="O1076" s="33"/>
      <c r="P1076" s="1"/>
      <c r="Q1076" s="1"/>
    </row>
    <row r="1077" spans="1:17" customFormat="1" ht="15.75" customHeight="1" x14ac:dyDescent="0.2">
      <c r="A1077" s="33"/>
      <c r="B1077" s="33"/>
      <c r="C1077" s="33"/>
      <c r="D1077" s="33"/>
      <c r="E1077" s="33"/>
      <c r="F1077" s="33"/>
      <c r="G1077" s="33"/>
      <c r="H1077" s="33"/>
      <c r="I1077" s="33"/>
      <c r="J1077" s="33"/>
      <c r="K1077" s="33"/>
      <c r="L1077" s="33"/>
      <c r="M1077" s="33"/>
      <c r="N1077" s="33"/>
      <c r="O1077" s="33"/>
      <c r="P1077" s="1"/>
      <c r="Q1077" s="1"/>
    </row>
    <row r="1078" spans="1:17" customFormat="1" ht="15.75" customHeight="1" x14ac:dyDescent="0.2">
      <c r="A1078" s="33"/>
      <c r="B1078" s="33"/>
      <c r="C1078" s="33"/>
      <c r="D1078" s="33"/>
      <c r="E1078" s="33"/>
      <c r="F1078" s="33"/>
      <c r="G1078" s="33"/>
      <c r="H1078" s="33"/>
      <c r="I1078" s="33"/>
      <c r="J1078" s="33"/>
      <c r="K1078" s="33"/>
      <c r="L1078" s="33"/>
      <c r="M1078" s="33"/>
      <c r="N1078" s="33"/>
      <c r="O1078" s="33"/>
      <c r="P1078" s="1"/>
      <c r="Q1078" s="1"/>
    </row>
    <row r="1079" spans="1:17" customFormat="1" ht="15.75" customHeight="1" x14ac:dyDescent="0.2">
      <c r="A1079" s="33"/>
      <c r="B1079" s="33"/>
      <c r="C1079" s="33"/>
      <c r="D1079" s="33"/>
      <c r="E1079" s="33"/>
      <c r="F1079" s="33"/>
      <c r="G1079" s="33"/>
      <c r="H1079" s="33"/>
      <c r="I1079" s="33"/>
      <c r="J1079" s="33"/>
      <c r="K1079" s="33"/>
      <c r="L1079" s="33"/>
      <c r="M1079" s="33"/>
      <c r="N1079" s="33"/>
      <c r="O1079" s="33"/>
      <c r="P1079" s="1"/>
      <c r="Q1079" s="1"/>
    </row>
    <row r="1080" spans="1:17" customFormat="1" ht="15.75" customHeight="1" x14ac:dyDescent="0.2">
      <c r="A1080" s="33"/>
      <c r="B1080" s="33"/>
      <c r="C1080" s="33"/>
      <c r="D1080" s="33"/>
      <c r="E1080" s="33"/>
      <c r="F1080" s="33"/>
      <c r="G1080" s="33"/>
      <c r="H1080" s="33"/>
      <c r="I1080" s="33"/>
      <c r="J1080" s="33"/>
      <c r="K1080" s="33"/>
      <c r="L1080" s="33"/>
      <c r="M1080" s="33"/>
      <c r="N1080" s="33"/>
      <c r="O1080" s="33"/>
      <c r="P1080" s="1"/>
      <c r="Q1080" s="1"/>
    </row>
    <row r="1081" spans="1:17" customFormat="1" ht="15.75" customHeight="1" x14ac:dyDescent="0.2">
      <c r="A1081" s="33"/>
      <c r="B1081" s="33"/>
      <c r="C1081" s="33"/>
      <c r="D1081" s="33"/>
      <c r="E1081" s="33"/>
      <c r="F1081" s="33"/>
      <c r="G1081" s="33"/>
      <c r="H1081" s="33"/>
      <c r="I1081" s="33"/>
      <c r="J1081" s="33"/>
      <c r="K1081" s="33"/>
      <c r="L1081" s="33"/>
      <c r="M1081" s="33"/>
      <c r="N1081" s="33"/>
      <c r="O1081" s="33"/>
      <c r="P1081" s="1"/>
      <c r="Q1081" s="1"/>
    </row>
    <row r="1082" spans="1:17" customFormat="1" ht="15.75" customHeight="1" x14ac:dyDescent="0.2">
      <c r="A1082" s="33"/>
      <c r="B1082" s="33"/>
      <c r="C1082" s="33"/>
      <c r="D1082" s="33"/>
      <c r="E1082" s="33"/>
      <c r="F1082" s="33"/>
      <c r="G1082" s="33"/>
      <c r="H1082" s="33"/>
      <c r="I1082" s="33"/>
      <c r="J1082" s="33"/>
      <c r="K1082" s="33"/>
      <c r="L1082" s="33"/>
      <c r="M1082" s="33"/>
      <c r="N1082" s="33"/>
      <c r="O1082" s="33"/>
      <c r="P1082" s="1"/>
      <c r="Q1082" s="1"/>
    </row>
    <row r="1083" spans="1:17" customFormat="1" ht="15.75" customHeight="1" x14ac:dyDescent="0.2">
      <c r="A1083" s="33"/>
      <c r="B1083" s="33"/>
      <c r="C1083" s="33"/>
      <c r="D1083" s="33"/>
      <c r="E1083" s="33"/>
      <c r="F1083" s="33"/>
      <c r="G1083" s="33"/>
      <c r="H1083" s="33"/>
      <c r="I1083" s="33"/>
      <c r="J1083" s="33"/>
      <c r="K1083" s="33"/>
      <c r="L1083" s="33"/>
      <c r="M1083" s="33"/>
      <c r="N1083" s="33"/>
      <c r="O1083" s="33"/>
      <c r="P1083" s="1"/>
      <c r="Q1083" s="1"/>
    </row>
    <row r="1084" spans="1:17" customFormat="1" ht="15.75" customHeight="1" x14ac:dyDescent="0.2">
      <c r="A1084" s="33"/>
      <c r="B1084" s="33"/>
      <c r="C1084" s="33"/>
      <c r="D1084" s="33"/>
      <c r="E1084" s="33"/>
      <c r="F1084" s="33"/>
      <c r="G1084" s="33"/>
      <c r="H1084" s="33"/>
      <c r="I1084" s="33"/>
      <c r="J1084" s="33"/>
      <c r="K1084" s="33"/>
      <c r="L1084" s="33"/>
      <c r="M1084" s="33"/>
      <c r="N1084" s="33"/>
      <c r="O1084" s="33"/>
      <c r="P1084" s="1"/>
      <c r="Q1084" s="1"/>
    </row>
    <row r="1085" spans="1:17" customFormat="1" ht="15.75" customHeight="1" x14ac:dyDescent="0.2">
      <c r="A1085" s="33"/>
      <c r="B1085" s="33"/>
      <c r="C1085" s="33"/>
      <c r="D1085" s="33"/>
      <c r="E1085" s="33"/>
      <c r="F1085" s="33"/>
      <c r="G1085" s="33"/>
      <c r="H1085" s="33"/>
      <c r="I1085" s="33"/>
      <c r="J1085" s="33"/>
      <c r="K1085" s="33"/>
      <c r="L1085" s="33"/>
      <c r="M1085" s="33"/>
      <c r="N1085" s="33"/>
      <c r="O1085" s="33"/>
      <c r="P1085" s="1"/>
      <c r="Q1085" s="1"/>
    </row>
    <row r="1086" spans="1:17" customFormat="1" ht="15.75" customHeight="1" x14ac:dyDescent="0.2">
      <c r="A1086" s="33"/>
      <c r="B1086" s="33"/>
      <c r="C1086" s="33"/>
      <c r="D1086" s="33"/>
      <c r="E1086" s="33"/>
      <c r="F1086" s="33"/>
      <c r="G1086" s="33"/>
      <c r="H1086" s="33"/>
      <c r="I1086" s="33"/>
      <c r="J1086" s="33"/>
      <c r="K1086" s="33"/>
      <c r="L1086" s="33"/>
      <c r="M1086" s="33"/>
      <c r="N1086" s="33"/>
      <c r="O1086" s="33"/>
      <c r="P1086" s="1"/>
      <c r="Q1086" s="1"/>
    </row>
    <row r="1087" spans="1:17" customFormat="1" ht="15.75" customHeight="1" x14ac:dyDescent="0.2">
      <c r="A1087" s="33"/>
      <c r="B1087" s="33"/>
      <c r="C1087" s="33"/>
      <c r="D1087" s="33"/>
      <c r="E1087" s="33"/>
      <c r="F1087" s="33"/>
      <c r="G1087" s="33"/>
      <c r="H1087" s="33"/>
      <c r="I1087" s="33"/>
      <c r="J1087" s="33"/>
      <c r="K1087" s="33"/>
      <c r="L1087" s="33"/>
      <c r="M1087" s="33"/>
      <c r="N1087" s="33"/>
      <c r="O1087" s="33"/>
      <c r="P1087" s="1"/>
      <c r="Q1087" s="1"/>
    </row>
    <row r="1088" spans="1:17" customFormat="1" ht="15.75" customHeight="1" x14ac:dyDescent="0.2">
      <c r="A1088" s="33"/>
      <c r="B1088" s="33"/>
      <c r="C1088" s="33"/>
      <c r="D1088" s="33"/>
      <c r="E1088" s="33"/>
      <c r="F1088" s="33"/>
      <c r="G1088" s="33"/>
      <c r="H1088" s="33"/>
      <c r="I1088" s="33"/>
      <c r="J1088" s="33"/>
      <c r="K1088" s="33"/>
      <c r="L1088" s="33"/>
      <c r="M1088" s="33"/>
      <c r="N1088" s="33"/>
      <c r="O1088" s="33"/>
      <c r="P1088" s="1"/>
      <c r="Q1088" s="1"/>
    </row>
    <row r="1089" spans="1:17" customFormat="1" ht="15.75" customHeight="1" x14ac:dyDescent="0.2">
      <c r="A1089" s="33"/>
      <c r="B1089" s="33"/>
      <c r="C1089" s="33"/>
      <c r="D1089" s="33"/>
      <c r="E1089" s="33"/>
      <c r="F1089" s="33"/>
      <c r="G1089" s="33"/>
      <c r="H1089" s="33"/>
      <c r="I1089" s="33"/>
      <c r="J1089" s="33"/>
      <c r="K1089" s="33"/>
      <c r="L1089" s="33"/>
      <c r="M1089" s="33"/>
      <c r="N1089" s="33"/>
      <c r="O1089" s="33"/>
      <c r="P1089" s="1"/>
      <c r="Q1089" s="1"/>
    </row>
    <row r="1090" spans="1:17" customFormat="1" ht="15.75" customHeight="1" x14ac:dyDescent="0.2">
      <c r="A1090" s="33"/>
      <c r="B1090" s="33"/>
      <c r="C1090" s="33"/>
      <c r="D1090" s="33"/>
      <c r="E1090" s="33"/>
      <c r="F1090" s="33"/>
      <c r="G1090" s="33"/>
      <c r="H1090" s="33"/>
      <c r="I1090" s="33"/>
      <c r="J1090" s="33"/>
      <c r="K1090" s="33"/>
      <c r="L1090" s="33"/>
      <c r="M1090" s="33"/>
      <c r="N1090" s="33"/>
      <c r="O1090" s="33"/>
      <c r="P1090" s="1"/>
      <c r="Q1090" s="1"/>
    </row>
    <row r="1091" spans="1:17" customFormat="1" ht="15.75" customHeight="1" x14ac:dyDescent="0.2">
      <c r="A1091" s="33"/>
      <c r="B1091" s="33"/>
      <c r="C1091" s="33"/>
      <c r="D1091" s="33"/>
      <c r="E1091" s="33"/>
      <c r="F1091" s="33"/>
      <c r="G1091" s="33"/>
      <c r="H1091" s="33"/>
      <c r="I1091" s="33"/>
      <c r="J1091" s="33"/>
      <c r="K1091" s="33"/>
      <c r="L1091" s="33"/>
      <c r="M1091" s="33"/>
      <c r="N1091" s="33"/>
      <c r="O1091" s="33"/>
      <c r="P1091" s="1"/>
      <c r="Q1091" s="1"/>
    </row>
    <row r="1092" spans="1:17" customFormat="1" ht="15.75" customHeight="1" x14ac:dyDescent="0.2">
      <c r="A1092" s="33"/>
      <c r="B1092" s="33"/>
      <c r="C1092" s="33"/>
      <c r="D1092" s="33"/>
      <c r="E1092" s="33"/>
      <c r="F1092" s="33"/>
      <c r="G1092" s="33"/>
      <c r="H1092" s="33"/>
      <c r="I1092" s="33"/>
      <c r="J1092" s="33"/>
      <c r="K1092" s="33"/>
      <c r="L1092" s="33"/>
      <c r="M1092" s="33"/>
      <c r="N1092" s="33"/>
      <c r="O1092" s="33"/>
      <c r="P1092" s="1"/>
      <c r="Q1092" s="1"/>
    </row>
    <row r="1093" spans="1:17" customFormat="1" ht="15.75" customHeight="1" x14ac:dyDescent="0.2">
      <c r="A1093" s="33"/>
      <c r="B1093" s="33"/>
      <c r="C1093" s="33"/>
      <c r="D1093" s="33"/>
      <c r="E1093" s="33"/>
      <c r="F1093" s="33"/>
      <c r="G1093" s="33"/>
      <c r="H1093" s="33"/>
      <c r="I1093" s="33"/>
      <c r="J1093" s="33"/>
      <c r="K1093" s="33"/>
      <c r="L1093" s="33"/>
      <c r="M1093" s="33"/>
      <c r="N1093" s="33"/>
      <c r="O1093" s="33"/>
      <c r="P1093" s="1"/>
      <c r="Q1093" s="1"/>
    </row>
    <row r="1094" spans="1:17" customFormat="1" ht="15.75" customHeight="1" x14ac:dyDescent="0.2">
      <c r="A1094" s="33"/>
      <c r="B1094" s="33"/>
      <c r="C1094" s="33"/>
      <c r="D1094" s="33"/>
      <c r="E1094" s="33"/>
      <c r="F1094" s="33"/>
      <c r="G1094" s="33"/>
      <c r="H1094" s="33"/>
      <c r="I1094" s="33"/>
      <c r="J1094" s="33"/>
      <c r="K1094" s="33"/>
      <c r="L1094" s="33"/>
      <c r="M1094" s="33"/>
      <c r="N1094" s="33"/>
      <c r="O1094" s="33"/>
      <c r="P1094" s="1"/>
      <c r="Q1094" s="1"/>
    </row>
    <row r="1095" spans="1:17" customFormat="1" ht="15.75" customHeight="1" x14ac:dyDescent="0.2">
      <c r="A1095" s="33"/>
      <c r="B1095" s="33"/>
      <c r="C1095" s="33"/>
      <c r="D1095" s="33"/>
      <c r="E1095" s="33"/>
      <c r="F1095" s="33"/>
      <c r="G1095" s="33"/>
      <c r="H1095" s="33"/>
      <c r="I1095" s="33"/>
      <c r="J1095" s="33"/>
      <c r="K1095" s="33"/>
      <c r="L1095" s="33"/>
      <c r="M1095" s="33"/>
      <c r="N1095" s="33"/>
      <c r="O1095" s="33"/>
      <c r="P1095" s="1"/>
      <c r="Q1095" s="1"/>
    </row>
    <row r="1096" spans="1:17" customFormat="1" ht="15.75" customHeight="1" x14ac:dyDescent="0.2">
      <c r="A1096" s="33"/>
      <c r="B1096" s="33"/>
      <c r="C1096" s="33"/>
      <c r="D1096" s="33"/>
      <c r="E1096" s="33"/>
      <c r="F1096" s="33"/>
      <c r="G1096" s="33"/>
      <c r="H1096" s="33"/>
      <c r="I1096" s="33"/>
      <c r="J1096" s="33"/>
      <c r="K1096" s="33"/>
      <c r="L1096" s="33"/>
      <c r="M1096" s="33"/>
      <c r="N1096" s="33"/>
      <c r="O1096" s="33"/>
      <c r="P1096" s="1"/>
      <c r="Q1096" s="1"/>
    </row>
    <row r="1097" spans="1:17" customFormat="1" ht="15.75" customHeight="1" x14ac:dyDescent="0.2">
      <c r="A1097" s="33"/>
      <c r="B1097" s="33"/>
      <c r="C1097" s="33"/>
      <c r="D1097" s="33"/>
      <c r="E1097" s="33"/>
      <c r="F1097" s="33"/>
      <c r="G1097" s="33"/>
      <c r="H1097" s="33"/>
      <c r="I1097" s="33"/>
      <c r="J1097" s="33"/>
      <c r="K1097" s="33"/>
      <c r="L1097" s="33"/>
      <c r="M1097" s="33"/>
      <c r="N1097" s="33"/>
      <c r="O1097" s="33"/>
      <c r="P1097" s="1"/>
      <c r="Q1097" s="1"/>
    </row>
    <row r="1098" spans="1:17" customFormat="1" ht="15.75" customHeight="1" x14ac:dyDescent="0.2">
      <c r="A1098" s="33"/>
      <c r="B1098" s="33"/>
      <c r="C1098" s="33"/>
      <c r="D1098" s="33"/>
      <c r="E1098" s="33"/>
      <c r="F1098" s="33"/>
      <c r="G1098" s="33"/>
      <c r="H1098" s="33"/>
      <c r="I1098" s="33"/>
      <c r="J1098" s="33"/>
      <c r="K1098" s="33"/>
      <c r="L1098" s="33"/>
      <c r="M1098" s="33"/>
      <c r="N1098" s="33"/>
      <c r="O1098" s="33"/>
      <c r="P1098" s="1"/>
      <c r="Q1098" s="1"/>
    </row>
    <row r="1099" spans="1:17" customFormat="1" ht="15.75" customHeight="1" x14ac:dyDescent="0.2">
      <c r="A1099" s="33"/>
      <c r="B1099" s="33"/>
      <c r="C1099" s="33"/>
      <c r="D1099" s="33"/>
      <c r="E1099" s="33"/>
      <c r="F1099" s="33"/>
      <c r="G1099" s="33"/>
      <c r="H1099" s="33"/>
      <c r="I1099" s="33"/>
      <c r="J1099" s="33"/>
      <c r="K1099" s="33"/>
      <c r="L1099" s="33"/>
      <c r="M1099" s="33"/>
      <c r="N1099" s="33"/>
      <c r="O1099" s="33"/>
      <c r="P1099" s="1"/>
      <c r="Q1099" s="1"/>
    </row>
    <row r="1100" spans="1:17" customFormat="1" ht="15.75" customHeight="1" x14ac:dyDescent="0.2">
      <c r="A1100" s="33"/>
      <c r="B1100" s="33"/>
      <c r="C1100" s="33"/>
      <c r="D1100" s="33"/>
      <c r="E1100" s="33"/>
      <c r="F1100" s="33"/>
      <c r="G1100" s="33"/>
      <c r="H1100" s="33"/>
      <c r="I1100" s="33"/>
      <c r="J1100" s="33"/>
      <c r="K1100" s="33"/>
      <c r="L1100" s="33"/>
      <c r="M1100" s="33"/>
      <c r="N1100" s="33"/>
      <c r="O1100" s="33"/>
      <c r="P1100" s="1"/>
      <c r="Q1100" s="1"/>
    </row>
    <row r="1101" spans="1:17" customFormat="1" ht="15.75" customHeight="1" x14ac:dyDescent="0.2">
      <c r="A1101" s="33"/>
      <c r="B1101" s="33"/>
      <c r="C1101" s="33"/>
      <c r="D1101" s="33"/>
      <c r="E1101" s="33"/>
      <c r="F1101" s="33"/>
      <c r="G1101" s="33"/>
      <c r="H1101" s="33"/>
      <c r="I1101" s="33"/>
      <c r="J1101" s="33"/>
      <c r="K1101" s="33"/>
      <c r="L1101" s="33"/>
      <c r="M1101" s="33"/>
      <c r="N1101" s="33"/>
      <c r="O1101" s="33"/>
      <c r="P1101" s="1"/>
      <c r="Q1101" s="1"/>
    </row>
    <row r="1102" spans="1:17" customFormat="1" ht="15.75" customHeight="1" x14ac:dyDescent="0.2">
      <c r="A1102" s="33"/>
      <c r="B1102" s="33"/>
      <c r="C1102" s="33"/>
      <c r="D1102" s="33"/>
      <c r="E1102" s="33"/>
      <c r="F1102" s="33"/>
      <c r="G1102" s="33"/>
      <c r="H1102" s="33"/>
      <c r="I1102" s="33"/>
      <c r="J1102" s="33"/>
      <c r="K1102" s="33"/>
      <c r="L1102" s="33"/>
      <c r="M1102" s="33"/>
      <c r="N1102" s="33"/>
      <c r="O1102" s="33"/>
      <c r="P1102" s="1"/>
      <c r="Q1102" s="1"/>
    </row>
    <row r="1103" spans="1:17" customFormat="1" ht="15.75" customHeight="1" x14ac:dyDescent="0.2">
      <c r="A1103" s="33"/>
      <c r="B1103" s="33"/>
      <c r="C1103" s="33"/>
      <c r="D1103" s="33"/>
      <c r="E1103" s="33"/>
      <c r="F1103" s="33"/>
      <c r="G1103" s="33"/>
      <c r="H1103" s="33"/>
      <c r="I1103" s="33"/>
      <c r="J1103" s="33"/>
      <c r="K1103" s="33"/>
      <c r="L1103" s="33"/>
      <c r="M1103" s="33"/>
      <c r="N1103" s="33"/>
      <c r="O1103" s="33"/>
      <c r="P1103" s="1"/>
      <c r="Q1103" s="1"/>
    </row>
    <row r="1104" spans="1:17" customFormat="1" ht="15.75" customHeight="1" x14ac:dyDescent="0.2">
      <c r="A1104" s="33"/>
      <c r="B1104" s="33"/>
      <c r="C1104" s="33"/>
      <c r="D1104" s="33"/>
      <c r="E1104" s="33"/>
      <c r="F1104" s="33"/>
      <c r="G1104" s="33"/>
      <c r="H1104" s="33"/>
      <c r="I1104" s="33"/>
      <c r="J1104" s="33"/>
      <c r="K1104" s="33"/>
      <c r="L1104" s="33"/>
      <c r="M1104" s="33"/>
      <c r="N1104" s="33"/>
      <c r="O1104" s="33"/>
      <c r="P1104" s="1"/>
      <c r="Q1104" s="1"/>
    </row>
    <row r="1105" spans="1:17" customFormat="1" ht="15.75" customHeight="1" x14ac:dyDescent="0.2">
      <c r="A1105" s="33"/>
      <c r="B1105" s="33"/>
      <c r="C1105" s="33"/>
      <c r="D1105" s="33"/>
      <c r="E1105" s="33"/>
      <c r="F1105" s="33"/>
      <c r="G1105" s="33"/>
      <c r="H1105" s="33"/>
      <c r="I1105" s="33"/>
      <c r="J1105" s="33"/>
      <c r="K1105" s="33"/>
      <c r="L1105" s="33"/>
      <c r="M1105" s="33"/>
      <c r="N1105" s="33"/>
      <c r="O1105" s="33"/>
      <c r="P1105" s="1"/>
      <c r="Q1105" s="1"/>
    </row>
    <row r="1106" spans="1:17" customFormat="1" ht="15.75" customHeight="1" x14ac:dyDescent="0.2">
      <c r="A1106" s="33"/>
      <c r="B1106" s="33"/>
      <c r="C1106" s="33"/>
      <c r="D1106" s="33"/>
      <c r="E1106" s="33"/>
      <c r="F1106" s="33"/>
      <c r="G1106" s="33"/>
      <c r="H1106" s="33"/>
      <c r="I1106" s="33"/>
      <c r="J1106" s="33"/>
      <c r="K1106" s="33"/>
      <c r="L1106" s="33"/>
      <c r="M1106" s="33"/>
      <c r="N1106" s="33"/>
      <c r="O1106" s="33"/>
      <c r="P1106" s="1"/>
      <c r="Q1106" s="1"/>
    </row>
    <row r="1107" spans="1:17" customFormat="1" ht="15.75" customHeight="1" x14ac:dyDescent="0.2">
      <c r="A1107" s="33"/>
      <c r="B1107" s="33"/>
      <c r="C1107" s="33"/>
      <c r="D1107" s="33"/>
      <c r="E1107" s="33"/>
      <c r="F1107" s="33"/>
      <c r="G1107" s="33"/>
      <c r="H1107" s="33"/>
      <c r="I1107" s="33"/>
      <c r="J1107" s="33"/>
      <c r="K1107" s="33"/>
      <c r="L1107" s="33"/>
      <c r="M1107" s="33"/>
      <c r="N1107" s="33"/>
      <c r="O1107" s="33"/>
      <c r="P1107" s="1"/>
      <c r="Q1107" s="1"/>
    </row>
    <row r="1108" spans="1:17" customFormat="1" ht="15.75" customHeight="1" x14ac:dyDescent="0.2">
      <c r="A1108" s="33"/>
      <c r="B1108" s="33"/>
      <c r="C1108" s="33"/>
      <c r="D1108" s="33"/>
      <c r="E1108" s="33"/>
      <c r="F1108" s="33"/>
      <c r="G1108" s="33"/>
      <c r="H1108" s="33"/>
      <c r="I1108" s="33"/>
      <c r="J1108" s="33"/>
      <c r="K1108" s="33"/>
      <c r="L1108" s="33"/>
      <c r="M1108" s="33"/>
      <c r="N1108" s="33"/>
      <c r="O1108" s="33"/>
      <c r="P1108" s="1"/>
      <c r="Q1108" s="1"/>
    </row>
    <row r="1109" spans="1:17" customFormat="1" ht="15.75" customHeight="1" x14ac:dyDescent="0.2">
      <c r="A1109" s="33"/>
      <c r="B1109" s="33"/>
      <c r="C1109" s="33"/>
      <c r="D1109" s="33"/>
      <c r="E1109" s="33"/>
      <c r="F1109" s="33"/>
      <c r="G1109" s="33"/>
      <c r="H1109" s="33"/>
      <c r="I1109" s="33"/>
      <c r="J1109" s="33"/>
      <c r="K1109" s="33"/>
      <c r="L1109" s="33"/>
      <c r="M1109" s="33"/>
      <c r="N1109" s="33"/>
      <c r="O1109" s="33"/>
      <c r="P1109" s="1"/>
      <c r="Q1109" s="1"/>
    </row>
    <row r="1110" spans="1:17" customFormat="1" ht="15.75" customHeight="1" x14ac:dyDescent="0.2">
      <c r="A1110" s="33"/>
      <c r="B1110" s="33"/>
      <c r="C1110" s="33"/>
      <c r="D1110" s="33"/>
      <c r="E1110" s="33"/>
      <c r="F1110" s="33"/>
      <c r="G1110" s="33"/>
      <c r="H1110" s="33"/>
      <c r="I1110" s="33"/>
      <c r="J1110" s="33"/>
      <c r="K1110" s="33"/>
      <c r="L1110" s="33"/>
      <c r="M1110" s="33"/>
      <c r="N1110" s="33"/>
      <c r="O1110" s="33"/>
      <c r="P1110" s="1"/>
      <c r="Q1110" s="1"/>
    </row>
    <row r="1111" spans="1:17" customFormat="1" ht="15.75" customHeight="1" x14ac:dyDescent="0.2">
      <c r="A1111" s="33"/>
      <c r="B1111" s="33"/>
      <c r="C1111" s="33"/>
      <c r="D1111" s="33"/>
      <c r="E1111" s="33"/>
      <c r="F1111" s="33"/>
      <c r="G1111" s="33"/>
      <c r="H1111" s="33"/>
      <c r="I1111" s="33"/>
      <c r="J1111" s="33"/>
      <c r="K1111" s="33"/>
      <c r="L1111" s="33"/>
      <c r="M1111" s="33"/>
      <c r="N1111" s="33"/>
      <c r="O1111" s="33"/>
      <c r="P1111" s="1"/>
      <c r="Q1111" s="1"/>
    </row>
    <row r="1112" spans="1:17" customFormat="1" ht="15.75" customHeight="1" x14ac:dyDescent="0.2">
      <c r="A1112" s="33"/>
      <c r="B1112" s="33"/>
      <c r="C1112" s="33"/>
      <c r="D1112" s="33"/>
      <c r="E1112" s="33"/>
      <c r="F1112" s="33"/>
      <c r="G1112" s="33"/>
      <c r="H1112" s="33"/>
      <c r="I1112" s="33"/>
      <c r="J1112" s="33"/>
      <c r="K1112" s="33"/>
      <c r="L1112" s="33"/>
      <c r="M1112" s="33"/>
      <c r="N1112" s="33"/>
      <c r="O1112" s="33"/>
      <c r="P1112" s="1"/>
      <c r="Q1112" s="1"/>
    </row>
    <row r="1113" spans="1:17" customFormat="1" ht="15.75" customHeight="1" x14ac:dyDescent="0.2">
      <c r="A1113" s="33"/>
      <c r="B1113" s="33"/>
      <c r="C1113" s="33"/>
      <c r="D1113" s="33"/>
      <c r="E1113" s="33"/>
      <c r="F1113" s="33"/>
      <c r="G1113" s="33"/>
      <c r="H1113" s="33"/>
      <c r="I1113" s="33"/>
      <c r="J1113" s="33"/>
      <c r="K1113" s="33"/>
      <c r="L1113" s="33"/>
      <c r="M1113" s="33"/>
      <c r="N1113" s="33"/>
      <c r="O1113" s="33"/>
      <c r="P1113" s="1"/>
      <c r="Q1113" s="1"/>
    </row>
    <row r="1114" spans="1:17" customFormat="1" ht="15.75" customHeight="1" x14ac:dyDescent="0.2">
      <c r="A1114" s="33"/>
      <c r="B1114" s="33"/>
      <c r="C1114" s="33"/>
      <c r="D1114" s="33"/>
      <c r="E1114" s="33"/>
      <c r="F1114" s="33"/>
      <c r="G1114" s="33"/>
      <c r="H1114" s="33"/>
      <c r="I1114" s="33"/>
      <c r="J1114" s="33"/>
      <c r="K1114" s="33"/>
      <c r="L1114" s="33"/>
      <c r="M1114" s="33"/>
      <c r="N1114" s="33"/>
      <c r="O1114" s="33"/>
      <c r="P1114" s="1"/>
      <c r="Q1114" s="1"/>
    </row>
    <row r="1115" spans="1:17" customFormat="1" ht="15.75" customHeight="1" x14ac:dyDescent="0.2">
      <c r="A1115" s="33"/>
      <c r="B1115" s="33"/>
      <c r="C1115" s="33"/>
      <c r="D1115" s="33"/>
      <c r="E1115" s="33"/>
      <c r="F1115" s="33"/>
      <c r="G1115" s="33"/>
      <c r="H1115" s="33"/>
      <c r="I1115" s="33"/>
      <c r="J1115" s="33"/>
      <c r="K1115" s="33"/>
      <c r="L1115" s="33"/>
      <c r="M1115" s="33"/>
      <c r="N1115" s="33"/>
      <c r="O1115" s="33"/>
      <c r="P1115" s="1"/>
      <c r="Q1115" s="1"/>
    </row>
    <row r="1116" spans="1:17" customFormat="1" ht="15.75" customHeight="1" x14ac:dyDescent="0.2">
      <c r="A1116" s="33"/>
      <c r="B1116" s="33"/>
      <c r="C1116" s="33"/>
      <c r="D1116" s="33"/>
      <c r="E1116" s="33"/>
      <c r="F1116" s="33"/>
      <c r="G1116" s="33"/>
      <c r="H1116" s="33"/>
      <c r="I1116" s="33"/>
      <c r="J1116" s="33"/>
      <c r="K1116" s="33"/>
      <c r="L1116" s="33"/>
      <c r="M1116" s="33"/>
      <c r="N1116" s="33"/>
      <c r="O1116" s="33"/>
      <c r="P1116" s="1"/>
      <c r="Q1116" s="1"/>
    </row>
    <row r="1117" spans="1:17" customFormat="1" ht="15.75" customHeight="1" x14ac:dyDescent="0.2">
      <c r="A1117" s="33"/>
      <c r="B1117" s="33"/>
      <c r="C1117" s="33"/>
      <c r="D1117" s="33"/>
      <c r="E1117" s="33"/>
      <c r="F1117" s="33"/>
      <c r="G1117" s="33"/>
      <c r="H1117" s="33"/>
      <c r="I1117" s="33"/>
      <c r="J1117" s="33"/>
      <c r="K1117" s="33"/>
      <c r="L1117" s="33"/>
      <c r="M1117" s="33"/>
      <c r="N1117" s="33"/>
      <c r="O1117" s="33"/>
      <c r="P1117" s="1"/>
      <c r="Q1117" s="1"/>
    </row>
    <row r="1118" spans="1:17" customFormat="1" ht="15.75" customHeight="1" x14ac:dyDescent="0.2">
      <c r="A1118" s="33"/>
      <c r="B1118" s="33"/>
      <c r="C1118" s="33"/>
      <c r="D1118" s="33"/>
      <c r="E1118" s="33"/>
      <c r="F1118" s="33"/>
      <c r="G1118" s="33"/>
      <c r="H1118" s="33"/>
      <c r="I1118" s="33"/>
      <c r="J1118" s="33"/>
      <c r="K1118" s="33"/>
      <c r="L1118" s="33"/>
      <c r="M1118" s="33"/>
      <c r="N1118" s="33"/>
      <c r="O1118" s="33"/>
      <c r="P1118" s="1"/>
      <c r="Q1118" s="1"/>
    </row>
    <row r="1119" spans="1:17" customFormat="1" ht="15.75" customHeight="1" x14ac:dyDescent="0.2">
      <c r="A1119" s="33"/>
      <c r="B1119" s="33"/>
      <c r="C1119" s="33"/>
      <c r="D1119" s="33"/>
      <c r="E1119" s="33"/>
      <c r="F1119" s="33"/>
      <c r="G1119" s="33"/>
      <c r="H1119" s="33"/>
      <c r="I1119" s="33"/>
      <c r="J1119" s="33"/>
      <c r="K1119" s="33"/>
      <c r="L1119" s="33"/>
      <c r="M1119" s="33"/>
      <c r="N1119" s="33"/>
      <c r="O1119" s="33"/>
      <c r="P1119" s="1"/>
      <c r="Q1119" s="1"/>
    </row>
    <row r="1120" spans="1:17" customFormat="1" ht="15.75" customHeight="1" x14ac:dyDescent="0.2">
      <c r="A1120" s="33"/>
      <c r="B1120" s="33"/>
      <c r="C1120" s="33"/>
      <c r="D1120" s="33"/>
      <c r="E1120" s="33"/>
      <c r="F1120" s="33"/>
      <c r="G1120" s="33"/>
      <c r="H1120" s="33"/>
      <c r="I1120" s="33"/>
      <c r="J1120" s="33"/>
      <c r="K1120" s="33"/>
      <c r="L1120" s="33"/>
      <c r="M1120" s="33"/>
      <c r="N1120" s="33"/>
      <c r="O1120" s="33"/>
      <c r="P1120" s="1"/>
      <c r="Q1120" s="1"/>
    </row>
    <row r="1121" spans="1:17" customFormat="1" ht="15.75" customHeight="1" x14ac:dyDescent="0.2">
      <c r="A1121" s="33"/>
      <c r="B1121" s="33"/>
      <c r="C1121" s="33"/>
      <c r="D1121" s="33"/>
      <c r="E1121" s="33"/>
      <c r="F1121" s="33"/>
      <c r="G1121" s="33"/>
      <c r="H1121" s="33"/>
      <c r="I1121" s="33"/>
      <c r="J1121" s="33"/>
      <c r="K1121" s="33"/>
      <c r="L1121" s="33"/>
      <c r="M1121" s="33"/>
      <c r="N1121" s="33"/>
      <c r="O1121" s="33"/>
      <c r="P1121" s="1"/>
      <c r="Q1121" s="1"/>
    </row>
    <row r="1122" spans="1:17" customFormat="1" ht="15.75" customHeight="1" x14ac:dyDescent="0.2">
      <c r="A1122" s="33"/>
      <c r="B1122" s="33"/>
      <c r="C1122" s="33"/>
      <c r="D1122" s="33"/>
      <c r="E1122" s="33"/>
      <c r="F1122" s="33"/>
      <c r="G1122" s="33"/>
      <c r="H1122" s="33"/>
      <c r="I1122" s="33"/>
      <c r="J1122" s="33"/>
      <c r="K1122" s="33"/>
      <c r="L1122" s="33"/>
      <c r="M1122" s="33"/>
      <c r="N1122" s="33"/>
      <c r="O1122" s="33"/>
      <c r="P1122" s="1"/>
      <c r="Q1122" s="1"/>
    </row>
    <row r="1123" spans="1:17" customFormat="1" ht="15.75" customHeight="1" x14ac:dyDescent="0.2">
      <c r="A1123" s="33"/>
      <c r="B1123" s="33"/>
      <c r="C1123" s="33"/>
      <c r="D1123" s="33"/>
      <c r="E1123" s="33"/>
      <c r="F1123" s="33"/>
      <c r="G1123" s="33"/>
      <c r="H1123" s="33"/>
      <c r="I1123" s="33"/>
      <c r="J1123" s="33"/>
      <c r="K1123" s="33"/>
      <c r="L1123" s="33"/>
      <c r="M1123" s="33"/>
      <c r="N1123" s="33"/>
      <c r="O1123" s="33"/>
      <c r="P1123" s="1"/>
      <c r="Q1123" s="1"/>
    </row>
    <row r="1124" spans="1:17" customFormat="1" ht="15.75" customHeight="1" x14ac:dyDescent="0.2">
      <c r="A1124" s="33"/>
      <c r="B1124" s="33"/>
      <c r="C1124" s="33"/>
      <c r="D1124" s="33"/>
      <c r="E1124" s="33"/>
      <c r="F1124" s="33"/>
      <c r="G1124" s="33"/>
      <c r="H1124" s="33"/>
      <c r="I1124" s="33"/>
      <c r="J1124" s="33"/>
      <c r="K1124" s="33"/>
      <c r="L1124" s="33"/>
      <c r="M1124" s="33"/>
      <c r="N1124" s="33"/>
      <c r="O1124" s="33"/>
      <c r="P1124" s="1"/>
      <c r="Q1124" s="1"/>
    </row>
    <row r="1125" spans="1:17" customFormat="1" ht="15.75" customHeight="1" x14ac:dyDescent="0.2">
      <c r="A1125" s="33"/>
      <c r="B1125" s="33"/>
      <c r="C1125" s="33"/>
      <c r="D1125" s="33"/>
      <c r="E1125" s="33"/>
      <c r="F1125" s="33"/>
      <c r="G1125" s="33"/>
      <c r="H1125" s="33"/>
      <c r="I1125" s="33"/>
      <c r="J1125" s="33"/>
      <c r="K1125" s="33"/>
      <c r="L1125" s="33"/>
      <c r="M1125" s="33"/>
      <c r="N1125" s="33"/>
      <c r="O1125" s="33"/>
      <c r="P1125" s="1"/>
      <c r="Q1125" s="1"/>
    </row>
    <row r="1126" spans="1:17" customFormat="1" ht="15.75" customHeight="1" x14ac:dyDescent="0.2">
      <c r="A1126" s="33"/>
      <c r="B1126" s="33"/>
      <c r="C1126" s="33"/>
      <c r="D1126" s="33"/>
      <c r="E1126" s="33"/>
      <c r="F1126" s="33"/>
      <c r="G1126" s="33"/>
      <c r="H1126" s="33"/>
      <c r="I1126" s="33"/>
      <c r="J1126" s="33"/>
      <c r="K1126" s="33"/>
      <c r="L1126" s="33"/>
      <c r="M1126" s="33"/>
      <c r="N1126" s="33"/>
      <c r="O1126" s="33"/>
      <c r="P1126" s="1"/>
      <c r="Q1126" s="1"/>
    </row>
    <row r="1127" spans="1:17" customFormat="1" ht="15.75" customHeight="1" x14ac:dyDescent="0.2">
      <c r="A1127" s="33"/>
      <c r="B1127" s="33"/>
      <c r="C1127" s="33"/>
      <c r="D1127" s="33"/>
      <c r="E1127" s="33"/>
      <c r="F1127" s="33"/>
      <c r="G1127" s="33"/>
      <c r="H1127" s="33"/>
      <c r="I1127" s="33"/>
      <c r="J1127" s="33"/>
      <c r="K1127" s="33"/>
      <c r="L1127" s="33"/>
      <c r="M1127" s="33"/>
      <c r="N1127" s="33"/>
      <c r="O1127" s="33"/>
      <c r="P1127" s="1"/>
      <c r="Q1127" s="1"/>
    </row>
    <row r="1128" spans="1:17" customFormat="1" ht="15.75" customHeight="1" x14ac:dyDescent="0.2">
      <c r="A1128" s="33"/>
      <c r="B1128" s="33"/>
      <c r="C1128" s="33"/>
      <c r="D1128" s="33"/>
      <c r="E1128" s="33"/>
      <c r="F1128" s="33"/>
      <c r="G1128" s="33"/>
      <c r="H1128" s="33"/>
      <c r="I1128" s="33"/>
      <c r="J1128" s="33"/>
      <c r="K1128" s="33"/>
      <c r="L1128" s="33"/>
      <c r="M1128" s="33"/>
      <c r="N1128" s="33"/>
      <c r="O1128" s="33"/>
      <c r="P1128" s="1"/>
      <c r="Q1128" s="1"/>
    </row>
    <row r="1129" spans="1:17" customFormat="1" ht="15.75" customHeight="1" x14ac:dyDescent="0.2">
      <c r="A1129" s="33"/>
      <c r="B1129" s="33"/>
      <c r="C1129" s="33"/>
      <c r="D1129" s="33"/>
      <c r="E1129" s="33"/>
      <c r="F1129" s="33"/>
      <c r="G1129" s="33"/>
      <c r="H1129" s="33"/>
      <c r="I1129" s="33"/>
      <c r="J1129" s="33"/>
      <c r="K1129" s="33"/>
      <c r="L1129" s="33"/>
      <c r="M1129" s="33"/>
      <c r="N1129" s="33"/>
      <c r="O1129" s="33"/>
      <c r="P1129" s="1"/>
      <c r="Q1129" s="1"/>
    </row>
    <row r="1130" spans="1:17" customFormat="1" ht="15.75" customHeight="1" x14ac:dyDescent="0.2">
      <c r="A1130" s="33"/>
      <c r="B1130" s="33"/>
      <c r="C1130" s="33"/>
      <c r="D1130" s="33"/>
      <c r="E1130" s="33"/>
      <c r="F1130" s="33"/>
      <c r="G1130" s="33"/>
      <c r="H1130" s="33"/>
      <c r="I1130" s="33"/>
      <c r="J1130" s="33"/>
      <c r="K1130" s="33"/>
      <c r="L1130" s="33"/>
      <c r="M1130" s="33"/>
      <c r="N1130" s="33"/>
      <c r="O1130" s="33"/>
      <c r="P1130" s="1"/>
      <c r="Q1130" s="1"/>
    </row>
    <row r="1131" spans="1:17" customFormat="1" ht="15.75" customHeight="1" x14ac:dyDescent="0.2">
      <c r="A1131" s="33"/>
      <c r="B1131" s="33"/>
      <c r="C1131" s="33"/>
      <c r="D1131" s="33"/>
      <c r="E1131" s="33"/>
      <c r="F1131" s="33"/>
      <c r="G1131" s="33"/>
      <c r="H1131" s="33"/>
      <c r="I1131" s="33"/>
      <c r="J1131" s="33"/>
      <c r="K1131" s="33"/>
      <c r="L1131" s="33"/>
      <c r="M1131" s="33"/>
      <c r="N1131" s="33"/>
      <c r="O1131" s="33"/>
      <c r="P1131" s="1"/>
      <c r="Q1131" s="1"/>
    </row>
    <row r="1132" spans="1:17" customFormat="1" ht="15.75" customHeight="1" x14ac:dyDescent="0.2">
      <c r="A1132" s="33"/>
      <c r="B1132" s="33"/>
      <c r="C1132" s="33"/>
      <c r="D1132" s="33"/>
      <c r="E1132" s="33"/>
      <c r="F1132" s="33"/>
      <c r="G1132" s="33"/>
      <c r="H1132" s="33"/>
      <c r="I1132" s="33"/>
      <c r="J1132" s="33"/>
      <c r="K1132" s="33"/>
      <c r="L1132" s="33"/>
      <c r="M1132" s="33"/>
      <c r="N1132" s="33"/>
      <c r="O1132" s="33"/>
      <c r="P1132" s="1"/>
      <c r="Q1132" s="1"/>
    </row>
    <row r="1133" spans="1:17" customFormat="1" ht="15.75" customHeight="1" x14ac:dyDescent="0.2">
      <c r="A1133" s="33"/>
      <c r="B1133" s="33"/>
      <c r="C1133" s="33"/>
      <c r="D1133" s="33"/>
      <c r="E1133" s="33"/>
      <c r="F1133" s="33"/>
      <c r="G1133" s="33"/>
      <c r="H1133" s="33"/>
      <c r="I1133" s="33"/>
      <c r="J1133" s="33"/>
      <c r="K1133" s="33"/>
      <c r="L1133" s="33"/>
      <c r="M1133" s="33"/>
      <c r="N1133" s="33"/>
      <c r="O1133" s="33"/>
      <c r="P1133" s="1"/>
      <c r="Q1133" s="1"/>
    </row>
    <row r="1134" spans="1:17" customFormat="1" ht="15.75" customHeight="1" x14ac:dyDescent="0.2">
      <c r="A1134" s="33"/>
      <c r="B1134" s="33"/>
      <c r="C1134" s="33"/>
      <c r="D1134" s="33"/>
      <c r="E1134" s="33"/>
      <c r="F1134" s="33"/>
      <c r="G1134" s="33"/>
      <c r="H1134" s="33"/>
      <c r="I1134" s="33"/>
      <c r="J1134" s="33"/>
      <c r="K1134" s="33"/>
      <c r="L1134" s="33"/>
      <c r="M1134" s="33"/>
      <c r="N1134" s="33"/>
      <c r="O1134" s="33"/>
      <c r="P1134" s="1"/>
      <c r="Q1134" s="1"/>
    </row>
    <row r="1135" spans="1:17" customFormat="1" ht="15.75" customHeight="1" x14ac:dyDescent="0.2">
      <c r="A1135" s="33"/>
      <c r="B1135" s="33"/>
      <c r="C1135" s="33"/>
      <c r="D1135" s="33"/>
      <c r="E1135" s="33"/>
      <c r="F1135" s="33"/>
      <c r="G1135" s="33"/>
      <c r="H1135" s="33"/>
      <c r="I1135" s="33"/>
      <c r="J1135" s="33"/>
      <c r="K1135" s="33"/>
      <c r="L1135" s="33"/>
      <c r="M1135" s="33"/>
      <c r="N1135" s="33"/>
      <c r="O1135" s="33"/>
      <c r="P1135" s="1"/>
      <c r="Q1135" s="1"/>
    </row>
    <row r="1136" spans="1:17" customFormat="1" ht="15.75" customHeight="1" x14ac:dyDescent="0.2">
      <c r="A1136" s="33"/>
      <c r="B1136" s="33"/>
      <c r="C1136" s="33"/>
      <c r="D1136" s="33"/>
      <c r="E1136" s="33"/>
      <c r="F1136" s="33"/>
      <c r="G1136" s="33"/>
      <c r="H1136" s="33"/>
      <c r="I1136" s="33"/>
      <c r="J1136" s="33"/>
      <c r="K1136" s="33"/>
      <c r="L1136" s="33"/>
      <c r="M1136" s="33"/>
      <c r="N1136" s="33"/>
      <c r="O1136" s="33"/>
      <c r="P1136" s="1"/>
      <c r="Q1136" s="1"/>
    </row>
    <row r="1137" spans="1:17" customFormat="1" ht="15.75" customHeight="1" x14ac:dyDescent="0.2">
      <c r="A1137" s="33"/>
      <c r="B1137" s="33"/>
      <c r="C1137" s="33"/>
      <c r="D1137" s="33"/>
      <c r="E1137" s="33"/>
      <c r="F1137" s="33"/>
      <c r="G1137" s="33"/>
      <c r="H1137" s="33"/>
      <c r="I1137" s="33"/>
      <c r="J1137" s="33"/>
      <c r="K1137" s="33"/>
      <c r="L1137" s="33"/>
      <c r="M1137" s="33"/>
      <c r="N1137" s="33"/>
      <c r="O1137" s="33"/>
      <c r="P1137" s="1"/>
      <c r="Q1137" s="1"/>
    </row>
    <row r="1138" spans="1:17" customFormat="1" ht="15.75" customHeight="1" x14ac:dyDescent="0.2">
      <c r="A1138" s="33"/>
      <c r="B1138" s="33"/>
      <c r="C1138" s="33"/>
      <c r="D1138" s="33"/>
      <c r="E1138" s="33"/>
      <c r="F1138" s="33"/>
      <c r="G1138" s="33"/>
      <c r="H1138" s="33"/>
      <c r="I1138" s="33"/>
      <c r="J1138" s="33"/>
      <c r="K1138" s="33"/>
      <c r="L1138" s="33"/>
      <c r="M1138" s="33"/>
      <c r="N1138" s="33"/>
      <c r="O1138" s="33"/>
      <c r="P1138" s="1"/>
      <c r="Q1138" s="1"/>
    </row>
    <row r="1139" spans="1:17" customFormat="1" ht="15.75" customHeight="1" x14ac:dyDescent="0.2">
      <c r="A1139" s="33"/>
      <c r="B1139" s="33"/>
      <c r="C1139" s="33"/>
      <c r="D1139" s="33"/>
      <c r="E1139" s="33"/>
      <c r="F1139" s="33"/>
      <c r="G1139" s="33"/>
      <c r="H1139" s="33"/>
      <c r="I1139" s="33"/>
      <c r="J1139" s="33"/>
      <c r="K1139" s="33"/>
      <c r="L1139" s="33"/>
      <c r="M1139" s="33"/>
      <c r="N1139" s="33"/>
      <c r="O1139" s="33"/>
      <c r="P1139" s="1"/>
      <c r="Q1139" s="1"/>
    </row>
    <row r="1140" spans="1:17" customFormat="1" ht="15.75" customHeight="1" x14ac:dyDescent="0.2">
      <c r="A1140" s="33"/>
      <c r="B1140" s="33"/>
      <c r="C1140" s="33"/>
      <c r="D1140" s="33"/>
      <c r="E1140" s="33"/>
      <c r="F1140" s="33"/>
      <c r="G1140" s="33"/>
      <c r="H1140" s="33"/>
      <c r="I1140" s="33"/>
      <c r="J1140" s="33"/>
      <c r="K1140" s="33"/>
      <c r="L1140" s="33"/>
      <c r="M1140" s="33"/>
      <c r="N1140" s="33"/>
      <c r="O1140" s="33"/>
      <c r="P1140" s="1"/>
      <c r="Q1140" s="1"/>
    </row>
    <row r="1141" spans="1:17" customFormat="1" ht="15.75" customHeight="1" x14ac:dyDescent="0.2">
      <c r="A1141" s="33"/>
      <c r="B1141" s="33"/>
      <c r="C1141" s="33"/>
      <c r="D1141" s="33"/>
      <c r="E1141" s="33"/>
      <c r="F1141" s="33"/>
      <c r="G1141" s="33"/>
      <c r="H1141" s="33"/>
      <c r="I1141" s="33"/>
      <c r="J1141" s="33"/>
      <c r="K1141" s="33"/>
      <c r="L1141" s="33"/>
      <c r="M1141" s="33"/>
      <c r="N1141" s="33"/>
      <c r="O1141" s="33"/>
      <c r="P1141" s="1"/>
      <c r="Q1141" s="1"/>
    </row>
    <row r="1142" spans="1:17" customFormat="1" ht="15.75" customHeight="1" x14ac:dyDescent="0.2">
      <c r="A1142" s="33"/>
      <c r="B1142" s="33"/>
      <c r="C1142" s="33"/>
      <c r="D1142" s="33"/>
      <c r="E1142" s="33"/>
      <c r="F1142" s="33"/>
      <c r="G1142" s="33"/>
      <c r="H1142" s="33"/>
      <c r="I1142" s="33"/>
      <c r="J1142" s="33"/>
      <c r="K1142" s="33"/>
      <c r="L1142" s="33"/>
      <c r="M1142" s="33"/>
      <c r="N1142" s="33"/>
      <c r="O1142" s="33"/>
      <c r="P1142" s="1"/>
      <c r="Q1142" s="1"/>
    </row>
    <row r="1143" spans="1:17" customFormat="1" ht="15.75" customHeight="1" x14ac:dyDescent="0.2">
      <c r="A1143" s="33"/>
      <c r="B1143" s="33"/>
      <c r="C1143" s="33"/>
      <c r="D1143" s="33"/>
      <c r="E1143" s="33"/>
      <c r="F1143" s="33"/>
      <c r="G1143" s="33"/>
      <c r="H1143" s="33"/>
      <c r="I1143" s="33"/>
      <c r="J1143" s="33"/>
      <c r="K1143" s="33"/>
      <c r="L1143" s="33"/>
      <c r="M1143" s="33"/>
      <c r="N1143" s="33"/>
      <c r="O1143" s="33"/>
      <c r="P1143" s="1"/>
      <c r="Q1143" s="1"/>
    </row>
    <row r="1144" spans="1:17" customFormat="1" ht="15.75" customHeight="1" x14ac:dyDescent="0.2">
      <c r="A1144" s="33"/>
      <c r="B1144" s="33"/>
      <c r="C1144" s="33"/>
      <c r="D1144" s="33"/>
      <c r="E1144" s="33"/>
      <c r="F1144" s="33"/>
      <c r="G1144" s="33"/>
      <c r="H1144" s="33"/>
      <c r="I1144" s="33"/>
      <c r="J1144" s="33"/>
      <c r="K1144" s="33"/>
      <c r="L1144" s="33"/>
      <c r="M1144" s="33"/>
      <c r="N1144" s="33"/>
      <c r="O1144" s="33"/>
      <c r="P1144" s="1"/>
      <c r="Q1144" s="1"/>
    </row>
    <row r="1145" spans="1:17" customFormat="1" ht="15.75" customHeight="1" x14ac:dyDescent="0.2">
      <c r="A1145" s="33"/>
      <c r="B1145" s="33"/>
      <c r="C1145" s="33"/>
      <c r="D1145" s="33"/>
      <c r="E1145" s="33"/>
      <c r="F1145" s="33"/>
      <c r="G1145" s="33"/>
      <c r="H1145" s="33"/>
      <c r="I1145" s="33"/>
      <c r="J1145" s="33"/>
      <c r="K1145" s="33"/>
      <c r="L1145" s="33"/>
      <c r="M1145" s="33"/>
      <c r="N1145" s="33"/>
      <c r="O1145" s="33"/>
      <c r="P1145" s="1"/>
      <c r="Q1145" s="1"/>
    </row>
    <row r="1146" spans="1:17" customFormat="1" ht="15.75" customHeight="1" x14ac:dyDescent="0.2">
      <c r="A1146" s="33"/>
      <c r="B1146" s="33"/>
      <c r="C1146" s="33"/>
      <c r="D1146" s="33"/>
      <c r="E1146" s="33"/>
      <c r="F1146" s="33"/>
      <c r="G1146" s="33"/>
      <c r="H1146" s="33"/>
      <c r="I1146" s="33"/>
      <c r="J1146" s="33"/>
      <c r="K1146" s="33"/>
      <c r="L1146" s="33"/>
      <c r="M1146" s="33"/>
      <c r="N1146" s="33"/>
      <c r="O1146" s="33"/>
      <c r="P1146" s="1"/>
      <c r="Q1146" s="1"/>
    </row>
    <row r="1147" spans="1:17" customFormat="1" ht="15.75" customHeight="1" x14ac:dyDescent="0.2">
      <c r="A1147" s="33"/>
      <c r="B1147" s="33"/>
      <c r="C1147" s="33"/>
      <c r="D1147" s="33"/>
      <c r="E1147" s="33"/>
      <c r="F1147" s="33"/>
      <c r="G1147" s="33"/>
      <c r="H1147" s="33"/>
      <c r="I1147" s="33"/>
      <c r="J1147" s="33"/>
      <c r="K1147" s="33"/>
      <c r="L1147" s="33"/>
      <c r="M1147" s="33"/>
      <c r="N1147" s="33"/>
      <c r="O1147" s="33"/>
      <c r="P1147" s="1"/>
      <c r="Q1147" s="1"/>
    </row>
    <row r="1148" spans="1:17" customFormat="1" ht="15.75" customHeight="1" x14ac:dyDescent="0.2">
      <c r="A1148" s="33"/>
      <c r="B1148" s="33"/>
      <c r="C1148" s="33"/>
      <c r="D1148" s="33"/>
      <c r="E1148" s="33"/>
      <c r="F1148" s="33"/>
      <c r="G1148" s="33"/>
      <c r="H1148" s="33"/>
      <c r="I1148" s="33"/>
      <c r="J1148" s="33"/>
      <c r="K1148" s="33"/>
      <c r="L1148" s="33"/>
      <c r="M1148" s="33"/>
      <c r="N1148" s="33"/>
      <c r="O1148" s="33"/>
      <c r="P1148" s="1"/>
      <c r="Q1148" s="1"/>
    </row>
    <row r="1149" spans="1:17" customFormat="1" ht="15.75" customHeight="1" x14ac:dyDescent="0.2">
      <c r="A1149" s="33"/>
      <c r="B1149" s="33"/>
      <c r="C1149" s="33"/>
      <c r="D1149" s="33"/>
      <c r="E1149" s="33"/>
      <c r="F1149" s="33"/>
      <c r="G1149" s="33"/>
      <c r="H1149" s="33"/>
      <c r="I1149" s="33"/>
      <c r="J1149" s="33"/>
      <c r="K1149" s="33"/>
      <c r="L1149" s="33"/>
      <c r="M1149" s="33"/>
      <c r="N1149" s="33"/>
      <c r="O1149" s="33"/>
      <c r="P1149" s="1"/>
      <c r="Q1149" s="1"/>
    </row>
    <row r="1150" spans="1:17" customFormat="1" ht="15.75" customHeight="1" x14ac:dyDescent="0.2">
      <c r="A1150" s="33"/>
      <c r="B1150" s="33"/>
      <c r="C1150" s="33"/>
      <c r="D1150" s="33"/>
      <c r="E1150" s="33"/>
      <c r="F1150" s="33"/>
      <c r="G1150" s="33"/>
      <c r="H1150" s="33"/>
      <c r="I1150" s="33"/>
      <c r="J1150" s="33"/>
      <c r="K1150" s="33"/>
      <c r="L1150" s="33"/>
      <c r="M1150" s="33"/>
      <c r="N1150" s="33"/>
      <c r="O1150" s="33"/>
      <c r="P1150" s="1"/>
      <c r="Q1150" s="1"/>
    </row>
    <row r="1151" spans="1:17" customFormat="1" ht="15.75" customHeight="1" x14ac:dyDescent="0.2">
      <c r="A1151" s="33"/>
      <c r="B1151" s="33"/>
      <c r="C1151" s="33"/>
      <c r="D1151" s="33"/>
      <c r="E1151" s="33"/>
      <c r="F1151" s="33"/>
      <c r="G1151" s="33"/>
      <c r="H1151" s="33"/>
      <c r="I1151" s="33"/>
      <c r="J1151" s="33"/>
      <c r="K1151" s="33"/>
      <c r="L1151" s="33"/>
      <c r="M1151" s="33"/>
      <c r="N1151" s="33"/>
      <c r="O1151" s="33"/>
      <c r="P1151" s="1"/>
      <c r="Q1151" s="1"/>
    </row>
    <row r="1152" spans="1:17" customFormat="1" ht="15.75" customHeight="1" x14ac:dyDescent="0.2">
      <c r="A1152" s="33"/>
      <c r="B1152" s="33"/>
      <c r="C1152" s="33"/>
      <c r="D1152" s="33"/>
      <c r="E1152" s="33"/>
      <c r="F1152" s="33"/>
      <c r="G1152" s="33"/>
      <c r="H1152" s="33"/>
      <c r="I1152" s="33"/>
      <c r="J1152" s="33"/>
      <c r="K1152" s="33"/>
      <c r="L1152" s="33"/>
      <c r="M1152" s="33"/>
      <c r="N1152" s="33"/>
      <c r="O1152" s="33"/>
      <c r="P1152" s="1"/>
      <c r="Q1152" s="1"/>
    </row>
    <row r="1153" spans="1:17" customFormat="1" ht="15.75" customHeight="1" x14ac:dyDescent="0.2">
      <c r="A1153" s="33"/>
      <c r="B1153" s="33"/>
      <c r="C1153" s="33"/>
      <c r="D1153" s="33"/>
      <c r="E1153" s="33"/>
      <c r="F1153" s="33"/>
      <c r="G1153" s="33"/>
      <c r="H1153" s="33"/>
      <c r="I1153" s="33"/>
      <c r="J1153" s="33"/>
      <c r="K1153" s="33"/>
      <c r="L1153" s="33"/>
      <c r="M1153" s="33"/>
      <c r="N1153" s="33"/>
      <c r="O1153" s="33"/>
      <c r="P1153" s="1"/>
      <c r="Q1153" s="1"/>
    </row>
    <row r="1154" spans="1:17" customFormat="1" ht="15.75" customHeight="1" x14ac:dyDescent="0.2">
      <c r="A1154" s="33"/>
      <c r="B1154" s="33"/>
      <c r="C1154" s="33"/>
      <c r="D1154" s="33"/>
      <c r="E1154" s="33"/>
      <c r="F1154" s="33"/>
      <c r="G1154" s="33"/>
      <c r="H1154" s="33"/>
      <c r="I1154" s="33"/>
      <c r="J1154" s="33"/>
      <c r="K1154" s="33"/>
      <c r="L1154" s="33"/>
      <c r="M1154" s="33"/>
      <c r="N1154" s="33"/>
      <c r="O1154" s="33"/>
      <c r="P1154" s="1"/>
      <c r="Q1154" s="1"/>
    </row>
    <row r="1155" spans="1:17" customFormat="1" ht="15.75" customHeight="1" x14ac:dyDescent="0.2">
      <c r="A1155" s="33"/>
      <c r="B1155" s="33"/>
      <c r="C1155" s="33"/>
      <c r="D1155" s="33"/>
      <c r="E1155" s="33"/>
      <c r="F1155" s="33"/>
      <c r="G1155" s="33"/>
      <c r="H1155" s="33"/>
      <c r="I1155" s="33"/>
      <c r="J1155" s="33"/>
      <c r="K1155" s="33"/>
      <c r="L1155" s="33"/>
      <c r="M1155" s="33"/>
      <c r="N1155" s="33"/>
      <c r="O1155" s="33"/>
      <c r="P1155" s="1"/>
      <c r="Q1155" s="1"/>
    </row>
    <row r="1156" spans="1:17" customFormat="1" ht="15.75" customHeight="1" x14ac:dyDescent="0.2">
      <c r="A1156" s="33"/>
      <c r="B1156" s="33"/>
      <c r="C1156" s="33"/>
      <c r="D1156" s="33"/>
      <c r="E1156" s="33"/>
      <c r="F1156" s="33"/>
      <c r="G1156" s="33"/>
      <c r="H1156" s="33"/>
      <c r="I1156" s="33"/>
      <c r="J1156" s="33"/>
      <c r="K1156" s="33"/>
      <c r="L1156" s="33"/>
      <c r="M1156" s="33"/>
      <c r="N1156" s="33"/>
      <c r="O1156" s="33"/>
      <c r="P1156" s="1"/>
      <c r="Q1156" s="1"/>
    </row>
    <row r="1157" spans="1:17" customFormat="1" ht="15.75" customHeight="1" x14ac:dyDescent="0.2">
      <c r="A1157" s="33"/>
      <c r="B1157" s="33"/>
      <c r="C1157" s="33"/>
      <c r="D1157" s="33"/>
      <c r="E1157" s="33"/>
      <c r="F1157" s="33"/>
      <c r="G1157" s="33"/>
      <c r="H1157" s="33"/>
      <c r="I1157" s="33"/>
      <c r="J1157" s="33"/>
      <c r="K1157" s="33"/>
      <c r="L1157" s="33"/>
      <c r="M1157" s="33"/>
      <c r="N1157" s="33"/>
      <c r="O1157" s="33"/>
      <c r="P1157" s="1"/>
      <c r="Q1157" s="1"/>
    </row>
    <row r="1158" spans="1:17" customFormat="1" ht="15.75" customHeight="1" x14ac:dyDescent="0.2">
      <c r="A1158" s="33"/>
      <c r="B1158" s="33"/>
      <c r="C1158" s="33"/>
      <c r="D1158" s="33"/>
      <c r="E1158" s="33"/>
      <c r="F1158" s="33"/>
      <c r="G1158" s="33"/>
      <c r="H1158" s="33"/>
      <c r="I1158" s="33"/>
      <c r="J1158" s="33"/>
      <c r="K1158" s="33"/>
      <c r="L1158" s="33"/>
      <c r="M1158" s="33"/>
      <c r="N1158" s="33"/>
      <c r="O1158" s="33"/>
      <c r="P1158" s="1"/>
      <c r="Q1158" s="1"/>
    </row>
    <row r="1159" spans="1:17" customFormat="1" ht="15.75" customHeight="1" x14ac:dyDescent="0.2">
      <c r="A1159" s="33"/>
      <c r="B1159" s="33"/>
      <c r="C1159" s="33"/>
      <c r="D1159" s="33"/>
      <c r="E1159" s="33"/>
      <c r="F1159" s="33"/>
      <c r="G1159" s="33"/>
      <c r="H1159" s="33"/>
      <c r="I1159" s="33"/>
      <c r="J1159" s="33"/>
      <c r="K1159" s="33"/>
      <c r="L1159" s="33"/>
      <c r="M1159" s="33"/>
      <c r="N1159" s="33"/>
      <c r="O1159" s="33"/>
      <c r="P1159" s="1"/>
      <c r="Q1159" s="1"/>
    </row>
    <row r="1160" spans="1:17" customFormat="1" ht="15.75" customHeight="1" x14ac:dyDescent="0.2">
      <c r="A1160" s="33"/>
      <c r="B1160" s="33"/>
      <c r="C1160" s="33"/>
      <c r="D1160" s="33"/>
      <c r="E1160" s="33"/>
      <c r="F1160" s="33"/>
      <c r="G1160" s="33"/>
      <c r="H1160" s="33"/>
      <c r="I1160" s="33"/>
      <c r="J1160" s="33"/>
      <c r="K1160" s="33"/>
      <c r="L1160" s="33"/>
      <c r="M1160" s="33"/>
      <c r="N1160" s="33"/>
      <c r="O1160" s="33"/>
      <c r="P1160" s="1"/>
      <c r="Q1160" s="1"/>
    </row>
    <row r="1161" spans="1:17" customFormat="1" ht="15.75" customHeight="1" x14ac:dyDescent="0.2">
      <c r="A1161" s="33"/>
      <c r="B1161" s="33"/>
      <c r="C1161" s="33"/>
      <c r="D1161" s="33"/>
      <c r="E1161" s="33"/>
      <c r="F1161" s="33"/>
      <c r="G1161" s="33"/>
      <c r="H1161" s="33"/>
      <c r="I1161" s="33"/>
      <c r="J1161" s="33"/>
      <c r="K1161" s="33"/>
      <c r="L1161" s="33"/>
      <c r="M1161" s="33"/>
      <c r="N1161" s="33"/>
      <c r="O1161" s="33"/>
      <c r="P1161" s="1"/>
      <c r="Q1161" s="1"/>
    </row>
    <row r="1162" spans="1:17" customFormat="1" ht="15.75" customHeight="1" x14ac:dyDescent="0.2">
      <c r="A1162" s="33"/>
      <c r="B1162" s="33"/>
      <c r="C1162" s="33"/>
      <c r="D1162" s="33"/>
      <c r="E1162" s="33"/>
      <c r="F1162" s="33"/>
      <c r="G1162" s="33"/>
      <c r="H1162" s="33"/>
      <c r="I1162" s="33"/>
      <c r="J1162" s="33"/>
      <c r="K1162" s="33"/>
      <c r="L1162" s="33"/>
      <c r="M1162" s="33"/>
      <c r="N1162" s="33"/>
      <c r="O1162" s="33"/>
      <c r="P1162" s="1"/>
      <c r="Q1162" s="1"/>
    </row>
    <row r="1163" spans="1:17" customFormat="1" ht="15.75" customHeight="1" x14ac:dyDescent="0.2">
      <c r="A1163" s="33"/>
      <c r="B1163" s="33"/>
      <c r="C1163" s="33"/>
      <c r="D1163" s="33"/>
      <c r="E1163" s="33"/>
      <c r="F1163" s="33"/>
      <c r="G1163" s="33"/>
      <c r="H1163" s="33"/>
      <c r="I1163" s="33"/>
      <c r="J1163" s="33"/>
      <c r="K1163" s="33"/>
      <c r="L1163" s="33"/>
      <c r="M1163" s="33"/>
      <c r="N1163" s="33"/>
      <c r="O1163" s="33"/>
      <c r="P1163" s="1"/>
      <c r="Q1163" s="1"/>
    </row>
    <row r="1164" spans="1:17" customFormat="1" ht="15.75" customHeight="1" x14ac:dyDescent="0.2">
      <c r="A1164" s="33"/>
      <c r="B1164" s="33"/>
      <c r="C1164" s="33"/>
      <c r="D1164" s="33"/>
      <c r="E1164" s="33"/>
      <c r="F1164" s="33"/>
      <c r="G1164" s="33"/>
      <c r="H1164" s="33"/>
      <c r="I1164" s="33"/>
      <c r="J1164" s="33"/>
      <c r="K1164" s="33"/>
      <c r="L1164" s="33"/>
      <c r="M1164" s="33"/>
      <c r="N1164" s="33"/>
      <c r="O1164" s="33"/>
      <c r="P1164" s="1"/>
      <c r="Q1164" s="1"/>
    </row>
    <row r="1165" spans="1:17" customFormat="1" ht="15.75" customHeight="1" x14ac:dyDescent="0.2">
      <c r="A1165" s="33"/>
      <c r="B1165" s="33"/>
      <c r="C1165" s="33"/>
      <c r="D1165" s="33"/>
      <c r="E1165" s="33"/>
      <c r="F1165" s="33"/>
      <c r="G1165" s="33"/>
      <c r="H1165" s="33"/>
      <c r="I1165" s="33"/>
      <c r="J1165" s="33"/>
      <c r="K1165" s="33"/>
      <c r="L1165" s="33"/>
      <c r="M1165" s="33"/>
      <c r="N1165" s="33"/>
      <c r="O1165" s="33"/>
      <c r="P1165" s="1"/>
      <c r="Q1165" s="1"/>
    </row>
    <row r="1166" spans="1:17" customFormat="1" ht="15.75" customHeight="1" x14ac:dyDescent="0.2">
      <c r="A1166" s="33"/>
      <c r="B1166" s="33"/>
      <c r="C1166" s="33"/>
      <c r="D1166" s="33"/>
      <c r="E1166" s="33"/>
      <c r="F1166" s="33"/>
      <c r="G1166" s="33"/>
      <c r="H1166" s="33"/>
      <c r="I1166" s="33"/>
      <c r="J1166" s="33"/>
      <c r="K1166" s="33"/>
      <c r="L1166" s="33"/>
      <c r="M1166" s="33"/>
      <c r="N1166" s="33"/>
      <c r="O1166" s="33"/>
      <c r="P1166" s="1"/>
      <c r="Q1166" s="1"/>
    </row>
    <row r="1167" spans="1:17" customFormat="1" ht="15.75" customHeight="1" x14ac:dyDescent="0.2">
      <c r="A1167" s="33"/>
      <c r="B1167" s="33"/>
      <c r="C1167" s="33"/>
      <c r="D1167" s="33"/>
      <c r="E1167" s="33"/>
      <c r="F1167" s="33"/>
      <c r="G1167" s="33"/>
      <c r="H1167" s="33"/>
      <c r="I1167" s="33"/>
      <c r="J1167" s="33"/>
      <c r="K1167" s="33"/>
      <c r="L1167" s="33"/>
      <c r="M1167" s="33"/>
      <c r="N1167" s="33"/>
      <c r="O1167" s="33"/>
      <c r="P1167" s="1"/>
      <c r="Q1167" s="1"/>
    </row>
    <row r="1168" spans="1:17" customFormat="1" ht="15.75" customHeight="1" x14ac:dyDescent="0.2">
      <c r="A1168" s="33"/>
      <c r="B1168" s="33"/>
      <c r="C1168" s="33"/>
      <c r="D1168" s="33"/>
      <c r="E1168" s="33"/>
      <c r="F1168" s="33"/>
      <c r="G1168" s="33"/>
      <c r="H1168" s="33"/>
      <c r="I1168" s="33"/>
      <c r="J1168" s="33"/>
      <c r="K1168" s="33"/>
      <c r="L1168" s="33"/>
      <c r="M1168" s="33"/>
      <c r="N1168" s="33"/>
      <c r="O1168" s="33"/>
      <c r="P1168" s="1"/>
      <c r="Q1168" s="1"/>
    </row>
    <row r="1169" spans="1:17" customFormat="1" ht="15.75" customHeight="1" x14ac:dyDescent="0.2">
      <c r="A1169" s="33"/>
      <c r="B1169" s="33"/>
      <c r="C1169" s="33"/>
      <c r="D1169" s="33"/>
      <c r="E1169" s="33"/>
      <c r="F1169" s="33"/>
      <c r="G1169" s="33"/>
      <c r="H1169" s="33"/>
      <c r="I1169" s="33"/>
      <c r="J1169" s="33"/>
      <c r="K1169" s="33"/>
      <c r="L1169" s="33"/>
      <c r="M1169" s="33"/>
      <c r="N1169" s="33"/>
      <c r="O1169" s="33"/>
      <c r="P1169" s="1"/>
      <c r="Q1169" s="1"/>
    </row>
    <row r="1170" spans="1:17" customFormat="1" ht="15.75" customHeight="1" x14ac:dyDescent="0.2">
      <c r="A1170" s="33"/>
      <c r="B1170" s="33"/>
      <c r="C1170" s="33"/>
      <c r="D1170" s="33"/>
      <c r="E1170" s="33"/>
      <c r="F1170" s="33"/>
      <c r="G1170" s="33"/>
      <c r="H1170" s="33"/>
      <c r="I1170" s="33"/>
      <c r="J1170" s="33"/>
      <c r="K1170" s="33"/>
      <c r="L1170" s="33"/>
      <c r="M1170" s="33"/>
      <c r="N1170" s="33"/>
      <c r="O1170" s="33"/>
      <c r="P1170" s="1"/>
      <c r="Q1170" s="1"/>
    </row>
    <row r="1171" spans="1:17" customFormat="1" ht="15.75" customHeight="1" x14ac:dyDescent="0.2">
      <c r="A1171" s="33"/>
      <c r="B1171" s="33"/>
      <c r="C1171" s="33"/>
      <c r="D1171" s="33"/>
      <c r="E1171" s="33"/>
      <c r="F1171" s="33"/>
      <c r="G1171" s="33"/>
      <c r="H1171" s="33"/>
      <c r="I1171" s="33"/>
      <c r="J1171" s="33"/>
      <c r="K1171" s="33"/>
      <c r="L1171" s="33"/>
      <c r="M1171" s="33"/>
      <c r="N1171" s="33"/>
      <c r="O1171" s="33"/>
      <c r="P1171" s="1"/>
      <c r="Q1171" s="1"/>
    </row>
    <row r="1172" spans="1:17" customFormat="1" ht="15.75" customHeight="1" x14ac:dyDescent="0.2">
      <c r="A1172" s="33"/>
      <c r="B1172" s="33"/>
      <c r="C1172" s="33"/>
      <c r="D1172" s="33"/>
      <c r="E1172" s="33"/>
      <c r="F1172" s="33"/>
      <c r="G1172" s="33"/>
      <c r="H1172" s="33"/>
      <c r="I1172" s="33"/>
      <c r="J1172" s="33"/>
      <c r="K1172" s="33"/>
      <c r="L1172" s="33"/>
      <c r="M1172" s="33"/>
      <c r="N1172" s="33"/>
      <c r="O1172" s="33"/>
      <c r="P1172" s="1"/>
      <c r="Q1172" s="1"/>
    </row>
    <row r="1173" spans="1:17" customFormat="1" ht="15.75" customHeight="1" x14ac:dyDescent="0.2">
      <c r="A1173" s="33"/>
      <c r="B1173" s="33"/>
      <c r="C1173" s="33"/>
      <c r="D1173" s="33"/>
      <c r="E1173" s="33"/>
      <c r="F1173" s="33"/>
      <c r="G1173" s="33"/>
      <c r="H1173" s="33"/>
      <c r="I1173" s="33"/>
      <c r="J1173" s="33"/>
      <c r="K1173" s="33"/>
      <c r="L1173" s="33"/>
      <c r="M1173" s="33"/>
      <c r="N1173" s="33"/>
      <c r="O1173" s="33"/>
      <c r="P1173" s="1"/>
      <c r="Q1173" s="1"/>
    </row>
    <row r="1174" spans="1:17" customFormat="1" ht="15.75" customHeight="1" x14ac:dyDescent="0.2">
      <c r="A1174" s="33"/>
      <c r="B1174" s="33"/>
      <c r="C1174" s="33"/>
      <c r="D1174" s="33"/>
      <c r="E1174" s="33"/>
      <c r="F1174" s="33"/>
      <c r="G1174" s="33"/>
      <c r="H1174" s="33"/>
      <c r="I1174" s="33"/>
      <c r="J1174" s="33"/>
      <c r="K1174" s="33"/>
      <c r="L1174" s="33"/>
      <c r="M1174" s="33"/>
      <c r="N1174" s="33"/>
      <c r="O1174" s="33"/>
      <c r="P1174" s="1"/>
      <c r="Q1174" s="1"/>
    </row>
    <row r="1175" spans="1:17" customFormat="1" ht="15.75" customHeight="1" x14ac:dyDescent="0.2">
      <c r="A1175" s="33"/>
      <c r="B1175" s="33"/>
      <c r="C1175" s="33"/>
      <c r="D1175" s="33"/>
      <c r="E1175" s="33"/>
      <c r="F1175" s="33"/>
      <c r="G1175" s="33"/>
      <c r="H1175" s="33"/>
      <c r="I1175" s="33"/>
      <c r="J1175" s="33"/>
      <c r="K1175" s="33"/>
      <c r="L1175" s="33"/>
      <c r="M1175" s="33"/>
      <c r="N1175" s="33"/>
      <c r="O1175" s="33"/>
      <c r="P1175" s="1"/>
      <c r="Q1175" s="1"/>
    </row>
    <row r="1176" spans="1:17" customFormat="1" ht="15.75" customHeight="1" x14ac:dyDescent="0.2">
      <c r="A1176" s="33"/>
      <c r="B1176" s="33"/>
      <c r="C1176" s="33"/>
      <c r="D1176" s="33"/>
      <c r="E1176" s="33"/>
      <c r="F1176" s="33"/>
      <c r="G1176" s="33"/>
      <c r="H1176" s="33"/>
      <c r="I1176" s="33"/>
      <c r="J1176" s="33"/>
      <c r="K1176" s="33"/>
      <c r="L1176" s="33"/>
      <c r="M1176" s="33"/>
      <c r="N1176" s="33"/>
      <c r="O1176" s="33"/>
      <c r="P1176" s="1"/>
      <c r="Q1176" s="1"/>
    </row>
    <row r="1177" spans="1:17" customFormat="1" ht="15.75" customHeight="1" x14ac:dyDescent="0.2">
      <c r="A1177" s="33"/>
      <c r="B1177" s="33"/>
      <c r="C1177" s="33"/>
      <c r="D1177" s="33"/>
      <c r="E1177" s="33"/>
      <c r="F1177" s="33"/>
      <c r="G1177" s="33"/>
      <c r="H1177" s="33"/>
      <c r="I1177" s="33"/>
      <c r="J1177" s="33"/>
      <c r="K1177" s="33"/>
      <c r="L1177" s="33"/>
      <c r="M1177" s="33"/>
      <c r="N1177" s="33"/>
      <c r="O1177" s="33"/>
      <c r="P1177" s="1"/>
      <c r="Q1177" s="1"/>
    </row>
    <row r="1178" spans="1:17" customFormat="1" ht="15.75" customHeight="1" x14ac:dyDescent="0.2">
      <c r="A1178" s="33"/>
      <c r="B1178" s="33"/>
      <c r="C1178" s="33"/>
      <c r="D1178" s="33"/>
      <c r="E1178" s="33"/>
      <c r="F1178" s="33"/>
      <c r="G1178" s="33"/>
      <c r="H1178" s="33"/>
      <c r="I1178" s="33"/>
      <c r="J1178" s="33"/>
      <c r="K1178" s="33"/>
      <c r="L1178" s="33"/>
      <c r="M1178" s="33"/>
      <c r="N1178" s="33"/>
      <c r="O1178" s="33"/>
      <c r="P1178" s="1"/>
      <c r="Q1178" s="1"/>
    </row>
    <row r="1179" spans="1:17" customFormat="1" ht="15.75" customHeight="1" x14ac:dyDescent="0.2">
      <c r="A1179" s="33"/>
      <c r="B1179" s="33"/>
      <c r="C1179" s="33"/>
      <c r="D1179" s="33"/>
      <c r="E1179" s="33"/>
      <c r="F1179" s="33"/>
      <c r="G1179" s="33"/>
      <c r="H1179" s="33"/>
      <c r="I1179" s="33"/>
      <c r="J1179" s="33"/>
      <c r="K1179" s="33"/>
      <c r="L1179" s="33"/>
      <c r="M1179" s="33"/>
      <c r="N1179" s="33"/>
      <c r="O1179" s="33"/>
      <c r="P1179" s="1"/>
      <c r="Q1179" s="1"/>
    </row>
    <row r="1180" spans="1:17" customFormat="1" ht="15.75" customHeight="1" x14ac:dyDescent="0.2">
      <c r="A1180" s="33"/>
      <c r="B1180" s="33"/>
      <c r="C1180" s="33"/>
      <c r="D1180" s="33"/>
      <c r="E1180" s="33"/>
      <c r="F1180" s="33"/>
      <c r="G1180" s="33"/>
      <c r="H1180" s="33"/>
      <c r="I1180" s="33"/>
      <c r="J1180" s="33"/>
      <c r="K1180" s="33"/>
      <c r="L1180" s="33"/>
      <c r="M1180" s="33"/>
      <c r="N1180" s="33"/>
      <c r="O1180" s="33"/>
      <c r="P1180" s="1"/>
      <c r="Q1180" s="1"/>
    </row>
    <row r="1181" spans="1:17" customFormat="1" ht="15.75" customHeight="1" x14ac:dyDescent="0.2">
      <c r="A1181" s="33"/>
      <c r="B1181" s="33"/>
      <c r="C1181" s="33"/>
      <c r="D1181" s="33"/>
      <c r="E1181" s="33"/>
      <c r="F1181" s="33"/>
      <c r="G1181" s="33"/>
      <c r="H1181" s="33"/>
      <c r="I1181" s="33"/>
      <c r="J1181" s="33"/>
      <c r="K1181" s="33"/>
      <c r="L1181" s="33"/>
      <c r="M1181" s="33"/>
      <c r="N1181" s="33"/>
      <c r="O1181" s="33"/>
      <c r="P1181" s="1"/>
      <c r="Q1181" s="1"/>
    </row>
    <row r="1182" spans="1:17" customFormat="1" ht="15.75" customHeight="1" x14ac:dyDescent="0.2">
      <c r="A1182" s="33"/>
      <c r="B1182" s="33"/>
      <c r="C1182" s="33"/>
      <c r="D1182" s="33"/>
      <c r="E1182" s="33"/>
      <c r="F1182" s="33"/>
      <c r="G1182" s="33"/>
      <c r="H1182" s="33"/>
      <c r="I1182" s="33"/>
      <c r="J1182" s="33"/>
      <c r="K1182" s="33"/>
      <c r="L1182" s="33"/>
      <c r="M1182" s="33"/>
      <c r="N1182" s="33"/>
      <c r="O1182" s="33"/>
      <c r="P1182" s="1"/>
      <c r="Q1182" s="1"/>
    </row>
    <row r="1183" spans="1:17" customFormat="1" ht="15.75" customHeight="1" x14ac:dyDescent="0.2">
      <c r="A1183" s="33"/>
      <c r="B1183" s="33"/>
      <c r="C1183" s="33"/>
      <c r="D1183" s="33"/>
      <c r="E1183" s="33"/>
      <c r="F1183" s="33"/>
      <c r="G1183" s="33"/>
      <c r="H1183" s="33"/>
      <c r="I1183" s="33"/>
      <c r="J1183" s="33"/>
      <c r="K1183" s="33"/>
      <c r="L1183" s="33"/>
      <c r="M1183" s="33"/>
      <c r="N1183" s="33"/>
      <c r="O1183" s="33"/>
      <c r="P1183" s="1"/>
      <c r="Q1183" s="1"/>
    </row>
    <row r="1184" spans="1:17" customFormat="1" ht="15.75" customHeight="1" x14ac:dyDescent="0.2">
      <c r="A1184" s="33"/>
      <c r="B1184" s="33"/>
      <c r="C1184" s="33"/>
      <c r="D1184" s="33"/>
      <c r="E1184" s="33"/>
      <c r="F1184" s="33"/>
      <c r="G1184" s="33"/>
      <c r="H1184" s="33"/>
      <c r="I1184" s="33"/>
      <c r="J1184" s="33"/>
      <c r="K1184" s="33"/>
      <c r="L1184" s="33"/>
      <c r="M1184" s="33"/>
      <c r="N1184" s="33"/>
      <c r="O1184" s="33"/>
      <c r="P1184" s="1"/>
      <c r="Q1184" s="1"/>
    </row>
    <row r="1185" spans="1:17" customFormat="1" ht="15.75" customHeight="1" x14ac:dyDescent="0.2">
      <c r="A1185" s="33"/>
      <c r="B1185" s="33"/>
      <c r="C1185" s="33"/>
      <c r="D1185" s="33"/>
      <c r="E1185" s="33"/>
      <c r="F1185" s="33"/>
      <c r="G1185" s="33"/>
      <c r="H1185" s="33"/>
      <c r="I1185" s="33"/>
      <c r="J1185" s="33"/>
      <c r="K1185" s="33"/>
      <c r="L1185" s="33"/>
      <c r="M1185" s="33"/>
      <c r="N1185" s="33"/>
      <c r="O1185" s="33"/>
      <c r="P1185" s="1"/>
      <c r="Q1185" s="1"/>
    </row>
    <row r="1186" spans="1:17" customFormat="1" ht="15.75" customHeight="1" x14ac:dyDescent="0.2">
      <c r="A1186" s="33"/>
      <c r="B1186" s="33"/>
      <c r="C1186" s="33"/>
      <c r="D1186" s="33"/>
      <c r="E1186" s="33"/>
      <c r="F1186" s="33"/>
      <c r="G1186" s="33"/>
      <c r="H1186" s="33"/>
      <c r="I1186" s="33"/>
      <c r="J1186" s="33"/>
      <c r="K1186" s="33"/>
      <c r="L1186" s="33"/>
      <c r="M1186" s="33"/>
      <c r="N1186" s="33"/>
      <c r="O1186" s="33"/>
      <c r="P1186" s="1"/>
      <c r="Q1186" s="1"/>
    </row>
    <row r="1187" spans="1:17" customFormat="1" ht="15.75" customHeight="1" x14ac:dyDescent="0.2">
      <c r="A1187" s="33"/>
      <c r="B1187" s="33"/>
      <c r="C1187" s="33"/>
      <c r="D1187" s="33"/>
      <c r="E1187" s="33"/>
      <c r="F1187" s="33"/>
      <c r="G1187" s="33"/>
      <c r="H1187" s="33"/>
      <c r="I1187" s="33"/>
      <c r="J1187" s="33"/>
      <c r="K1187" s="33"/>
      <c r="L1187" s="33"/>
      <c r="M1187" s="33"/>
      <c r="N1187" s="33"/>
      <c r="O1187" s="33"/>
      <c r="P1187" s="1"/>
      <c r="Q1187" s="1"/>
    </row>
    <row r="1188" spans="1:17" customFormat="1" ht="15.75" customHeight="1" x14ac:dyDescent="0.2">
      <c r="A1188" s="33"/>
      <c r="B1188" s="33"/>
      <c r="C1188" s="33"/>
      <c r="D1188" s="33"/>
      <c r="E1188" s="33"/>
      <c r="F1188" s="33"/>
      <c r="G1188" s="33"/>
      <c r="H1188" s="33"/>
      <c r="I1188" s="33"/>
      <c r="J1188" s="33"/>
      <c r="K1188" s="33"/>
      <c r="L1188" s="33"/>
      <c r="M1188" s="33"/>
      <c r="N1188" s="33"/>
      <c r="O1188" s="33"/>
      <c r="P1188" s="1"/>
      <c r="Q1188" s="1"/>
    </row>
    <row r="1189" spans="1:17" customFormat="1" ht="15.75" customHeight="1" x14ac:dyDescent="0.2">
      <c r="A1189" s="33"/>
      <c r="B1189" s="33"/>
      <c r="C1189" s="33"/>
      <c r="D1189" s="33"/>
      <c r="E1189" s="33"/>
      <c r="F1189" s="33"/>
      <c r="G1189" s="33"/>
      <c r="H1189" s="33"/>
      <c r="I1189" s="33"/>
      <c r="J1189" s="33"/>
      <c r="K1189" s="33"/>
      <c r="L1189" s="33"/>
      <c r="M1189" s="33"/>
      <c r="N1189" s="33"/>
      <c r="O1189" s="33"/>
      <c r="P1189" s="1"/>
      <c r="Q1189" s="1"/>
    </row>
    <row r="1190" spans="1:17" customFormat="1" ht="15.75" customHeight="1" x14ac:dyDescent="0.2">
      <c r="A1190" s="33"/>
      <c r="B1190" s="33"/>
      <c r="C1190" s="33"/>
      <c r="D1190" s="33"/>
      <c r="E1190" s="33"/>
      <c r="F1190" s="33"/>
      <c r="G1190" s="33"/>
      <c r="H1190" s="33"/>
      <c r="I1190" s="33"/>
      <c r="J1190" s="33"/>
      <c r="K1190" s="33"/>
      <c r="L1190" s="33"/>
      <c r="M1190" s="33"/>
      <c r="N1190" s="33"/>
      <c r="O1190" s="33"/>
      <c r="P1190" s="1"/>
      <c r="Q1190" s="1"/>
    </row>
    <row r="1191" spans="1:17" customFormat="1" ht="15.75" customHeight="1" x14ac:dyDescent="0.2">
      <c r="A1191" s="33"/>
      <c r="B1191" s="33"/>
      <c r="C1191" s="33"/>
      <c r="D1191" s="33"/>
      <c r="E1191" s="33"/>
      <c r="F1191" s="33"/>
      <c r="G1191" s="33"/>
      <c r="H1191" s="33"/>
      <c r="I1191" s="33"/>
      <c r="J1191" s="33"/>
      <c r="K1191" s="33"/>
      <c r="L1191" s="33"/>
      <c r="M1191" s="33"/>
      <c r="N1191" s="33"/>
      <c r="O1191" s="33"/>
      <c r="P1191" s="1"/>
      <c r="Q1191" s="1"/>
    </row>
    <row r="1192" spans="1:17" customFormat="1" ht="15.75" customHeight="1" x14ac:dyDescent="0.2">
      <c r="A1192" s="33"/>
      <c r="B1192" s="33"/>
      <c r="C1192" s="33"/>
      <c r="D1192" s="33"/>
      <c r="E1192" s="33"/>
      <c r="F1192" s="33"/>
      <c r="G1192" s="33"/>
      <c r="H1192" s="33"/>
      <c r="I1192" s="33"/>
      <c r="J1192" s="33"/>
      <c r="K1192" s="33"/>
      <c r="L1192" s="33"/>
      <c r="M1192" s="33"/>
      <c r="N1192" s="33"/>
      <c r="O1192" s="33"/>
      <c r="P1192" s="1"/>
      <c r="Q1192" s="1"/>
    </row>
    <row r="1193" spans="1:17" customFormat="1" ht="15.75" customHeight="1" x14ac:dyDescent="0.2">
      <c r="A1193" s="33"/>
      <c r="B1193" s="33"/>
      <c r="C1193" s="33"/>
      <c r="D1193" s="33"/>
      <c r="E1193" s="33"/>
      <c r="F1193" s="33"/>
      <c r="G1193" s="33"/>
      <c r="H1193" s="33"/>
      <c r="I1193" s="33"/>
      <c r="J1193" s="33"/>
      <c r="K1193" s="33"/>
      <c r="L1193" s="33"/>
      <c r="M1193" s="33"/>
      <c r="N1193" s="33"/>
      <c r="O1193" s="33"/>
      <c r="P1193" s="1"/>
      <c r="Q1193" s="1"/>
    </row>
    <row r="1194" spans="1:17" customFormat="1" ht="15.75" customHeight="1" x14ac:dyDescent="0.2">
      <c r="A1194" s="33"/>
      <c r="B1194" s="33"/>
      <c r="C1194" s="33"/>
      <c r="D1194" s="33"/>
      <c r="E1194" s="33"/>
      <c r="F1194" s="33"/>
      <c r="G1194" s="33"/>
      <c r="H1194" s="33"/>
      <c r="I1194" s="33"/>
      <c r="J1194" s="33"/>
      <c r="K1194" s="33"/>
      <c r="L1194" s="33"/>
      <c r="M1194" s="33"/>
      <c r="N1194" s="33"/>
      <c r="O1194" s="33"/>
      <c r="P1194" s="1"/>
      <c r="Q1194" s="1"/>
    </row>
    <row r="1195" spans="1:17" customFormat="1" ht="15.75" customHeight="1" x14ac:dyDescent="0.2">
      <c r="A1195" s="33"/>
      <c r="B1195" s="33"/>
      <c r="C1195" s="33"/>
      <c r="D1195" s="33"/>
      <c r="E1195" s="33"/>
      <c r="F1195" s="33"/>
      <c r="G1195" s="33"/>
      <c r="H1195" s="33"/>
      <c r="I1195" s="33"/>
      <c r="J1195" s="33"/>
      <c r="K1195" s="33"/>
      <c r="L1195" s="33"/>
      <c r="M1195" s="33"/>
      <c r="N1195" s="33"/>
      <c r="O1195" s="33"/>
      <c r="P1195" s="1"/>
      <c r="Q1195" s="1"/>
    </row>
    <row r="1196" spans="1:17" customFormat="1" ht="15.75" customHeight="1" x14ac:dyDescent="0.2">
      <c r="A1196" s="33"/>
      <c r="B1196" s="33"/>
      <c r="C1196" s="33"/>
      <c r="D1196" s="33"/>
      <c r="E1196" s="33"/>
      <c r="F1196" s="33"/>
      <c r="G1196" s="33"/>
      <c r="H1196" s="33"/>
      <c r="I1196" s="33"/>
      <c r="J1196" s="33"/>
      <c r="K1196" s="33"/>
      <c r="L1196" s="33"/>
      <c r="M1196" s="33"/>
      <c r="N1196" s="33"/>
      <c r="O1196" s="33"/>
      <c r="P1196" s="1"/>
      <c r="Q1196" s="1"/>
    </row>
    <row r="1197" spans="1:17" customFormat="1" ht="15.75" customHeight="1" x14ac:dyDescent="0.2">
      <c r="A1197" s="33"/>
      <c r="B1197" s="33"/>
      <c r="C1197" s="33"/>
      <c r="D1197" s="33"/>
      <c r="E1197" s="33"/>
      <c r="F1197" s="33"/>
      <c r="G1197" s="33"/>
      <c r="H1197" s="33"/>
      <c r="I1197" s="33"/>
      <c r="J1197" s="33"/>
      <c r="K1197" s="33"/>
      <c r="L1197" s="33"/>
      <c r="M1197" s="33"/>
      <c r="N1197" s="33"/>
      <c r="O1197" s="33"/>
      <c r="P1197" s="1"/>
      <c r="Q1197" s="1"/>
    </row>
    <row r="1198" spans="1:17" customFormat="1" ht="15.75" customHeight="1" x14ac:dyDescent="0.2">
      <c r="A1198" s="33"/>
      <c r="B1198" s="33"/>
      <c r="C1198" s="33"/>
      <c r="D1198" s="33"/>
      <c r="E1198" s="33"/>
      <c r="F1198" s="33"/>
      <c r="G1198" s="33"/>
      <c r="H1198" s="33"/>
      <c r="I1198" s="33"/>
      <c r="J1198" s="33"/>
      <c r="K1198" s="33"/>
      <c r="L1198" s="33"/>
      <c r="M1198" s="33"/>
      <c r="N1198" s="33"/>
      <c r="O1198" s="33"/>
      <c r="P1198" s="1"/>
      <c r="Q1198" s="1"/>
    </row>
    <row r="1199" spans="1:17" customFormat="1" ht="15.75" customHeight="1" x14ac:dyDescent="0.2">
      <c r="A1199" s="33"/>
      <c r="B1199" s="33"/>
      <c r="C1199" s="33"/>
      <c r="D1199" s="33"/>
      <c r="E1199" s="33"/>
      <c r="F1199" s="33"/>
      <c r="G1199" s="33"/>
      <c r="H1199" s="33"/>
      <c r="I1199" s="33"/>
      <c r="J1199" s="33"/>
      <c r="K1199" s="33"/>
      <c r="L1199" s="33"/>
      <c r="M1199" s="33"/>
      <c r="N1199" s="33"/>
      <c r="O1199" s="33"/>
      <c r="P1199" s="1"/>
      <c r="Q1199" s="1"/>
    </row>
    <row r="1200" spans="1:17" customFormat="1" ht="15.75" customHeight="1" x14ac:dyDescent="0.2">
      <c r="A1200" s="33"/>
      <c r="B1200" s="33"/>
      <c r="C1200" s="33"/>
      <c r="D1200" s="33"/>
      <c r="E1200" s="33"/>
      <c r="F1200" s="33"/>
      <c r="G1200" s="33"/>
      <c r="H1200" s="33"/>
      <c r="I1200" s="33"/>
      <c r="J1200" s="33"/>
      <c r="K1200" s="33"/>
      <c r="L1200" s="33"/>
      <c r="M1200" s="33"/>
      <c r="N1200" s="33"/>
      <c r="O1200" s="33"/>
      <c r="P1200" s="1"/>
      <c r="Q1200" s="1"/>
    </row>
    <row r="1201" spans="1:17" customFormat="1" ht="15.75" customHeight="1" x14ac:dyDescent="0.2">
      <c r="A1201" s="33"/>
      <c r="B1201" s="33"/>
      <c r="C1201" s="33"/>
      <c r="D1201" s="33"/>
      <c r="E1201" s="33"/>
      <c r="F1201" s="33"/>
      <c r="G1201" s="33"/>
      <c r="H1201" s="33"/>
      <c r="I1201" s="33"/>
      <c r="J1201" s="33"/>
      <c r="K1201" s="33"/>
      <c r="L1201" s="33"/>
      <c r="M1201" s="33"/>
      <c r="N1201" s="33"/>
      <c r="O1201" s="33"/>
      <c r="P1201" s="1"/>
      <c r="Q1201" s="1"/>
    </row>
    <row r="1202" spans="1:17" customFormat="1" ht="15.75" customHeight="1" x14ac:dyDescent="0.2">
      <c r="A1202" s="33"/>
      <c r="B1202" s="33"/>
      <c r="C1202" s="33"/>
      <c r="D1202" s="33"/>
      <c r="E1202" s="33"/>
      <c r="F1202" s="33"/>
      <c r="G1202" s="33"/>
      <c r="H1202" s="33"/>
      <c r="I1202" s="33"/>
      <c r="J1202" s="33"/>
      <c r="K1202" s="33"/>
      <c r="L1202" s="33"/>
      <c r="M1202" s="33"/>
      <c r="N1202" s="33"/>
      <c r="O1202" s="33"/>
      <c r="P1202" s="1"/>
      <c r="Q1202" s="1"/>
    </row>
    <row r="1203" spans="1:17" customFormat="1" ht="15.75" customHeight="1" x14ac:dyDescent="0.2">
      <c r="A1203" s="33"/>
      <c r="B1203" s="33"/>
      <c r="C1203" s="33"/>
      <c r="D1203" s="33"/>
      <c r="E1203" s="33"/>
      <c r="F1203" s="33"/>
      <c r="G1203" s="33"/>
      <c r="H1203" s="33"/>
      <c r="I1203" s="33"/>
      <c r="J1203" s="33"/>
      <c r="K1203" s="33"/>
      <c r="L1203" s="33"/>
      <c r="M1203" s="33"/>
      <c r="N1203" s="33"/>
      <c r="O1203" s="33"/>
      <c r="P1203" s="1"/>
      <c r="Q1203" s="1"/>
    </row>
    <row r="1204" spans="1:17" customFormat="1" ht="15.75" customHeight="1" x14ac:dyDescent="0.2">
      <c r="A1204" s="33"/>
      <c r="B1204" s="33"/>
      <c r="C1204" s="33"/>
      <c r="D1204" s="33"/>
      <c r="E1204" s="33"/>
      <c r="F1204" s="33"/>
      <c r="G1204" s="33"/>
      <c r="H1204" s="33"/>
      <c r="I1204" s="33"/>
      <c r="J1204" s="33"/>
      <c r="K1204" s="33"/>
      <c r="L1204" s="33"/>
      <c r="M1204" s="33"/>
      <c r="N1204" s="33"/>
      <c r="O1204" s="33"/>
      <c r="P1204" s="1"/>
      <c r="Q1204" s="1"/>
    </row>
    <row r="1205" spans="1:17" customFormat="1" ht="15.75" customHeight="1" x14ac:dyDescent="0.2">
      <c r="A1205" s="33"/>
      <c r="B1205" s="33"/>
      <c r="C1205" s="33"/>
      <c r="D1205" s="33"/>
      <c r="E1205" s="33"/>
      <c r="F1205" s="33"/>
      <c r="G1205" s="33"/>
      <c r="H1205" s="33"/>
      <c r="I1205" s="33"/>
      <c r="J1205" s="33"/>
      <c r="K1205" s="33"/>
      <c r="L1205" s="33"/>
      <c r="M1205" s="33"/>
      <c r="N1205" s="33"/>
      <c r="O1205" s="33"/>
      <c r="P1205" s="1"/>
      <c r="Q1205" s="1"/>
    </row>
    <row r="1206" spans="1:17" customFormat="1" ht="15.75" customHeight="1" x14ac:dyDescent="0.2">
      <c r="A1206" s="33"/>
      <c r="B1206" s="33"/>
      <c r="C1206" s="33"/>
      <c r="D1206" s="33"/>
      <c r="E1206" s="33"/>
      <c r="F1206" s="33"/>
      <c r="G1206" s="33"/>
      <c r="H1206" s="33"/>
      <c r="I1206" s="33"/>
      <c r="J1206" s="33"/>
      <c r="K1206" s="33"/>
      <c r="L1206" s="33"/>
      <c r="M1206" s="33"/>
      <c r="N1206" s="33"/>
      <c r="O1206" s="33"/>
      <c r="P1206" s="1"/>
      <c r="Q1206" s="1"/>
    </row>
    <row r="1207" spans="1:17" customFormat="1" ht="15.75" customHeight="1" x14ac:dyDescent="0.2">
      <c r="A1207" s="33"/>
      <c r="B1207" s="33"/>
      <c r="C1207" s="33"/>
      <c r="D1207" s="33"/>
      <c r="E1207" s="33"/>
      <c r="F1207" s="33"/>
      <c r="G1207" s="33"/>
      <c r="H1207" s="33"/>
      <c r="I1207" s="33"/>
      <c r="J1207" s="33"/>
      <c r="K1207" s="33"/>
      <c r="L1207" s="33"/>
      <c r="M1207" s="33"/>
      <c r="N1207" s="33"/>
      <c r="O1207" s="33"/>
      <c r="P1207" s="1"/>
      <c r="Q1207" s="1"/>
    </row>
    <row r="1208" spans="1:17" customFormat="1" ht="15.75" customHeight="1" x14ac:dyDescent="0.2">
      <c r="A1208" s="33"/>
      <c r="B1208" s="33"/>
      <c r="C1208" s="33"/>
      <c r="D1208" s="33"/>
      <c r="E1208" s="33"/>
      <c r="F1208" s="33"/>
      <c r="G1208" s="33"/>
      <c r="H1208" s="33"/>
      <c r="I1208" s="33"/>
      <c r="J1208" s="33"/>
      <c r="K1208" s="33"/>
      <c r="L1208" s="33"/>
      <c r="M1208" s="33"/>
      <c r="N1208" s="33"/>
      <c r="O1208" s="33"/>
      <c r="P1208" s="1"/>
      <c r="Q1208" s="1"/>
    </row>
    <row r="1209" spans="1:17" customFormat="1" ht="15.75" customHeight="1" x14ac:dyDescent="0.2">
      <c r="A1209" s="33"/>
      <c r="B1209" s="33"/>
      <c r="C1209" s="33"/>
      <c r="D1209" s="33"/>
      <c r="E1209" s="33"/>
      <c r="F1209" s="33"/>
      <c r="G1209" s="33"/>
      <c r="H1209" s="33"/>
      <c r="I1209" s="33"/>
      <c r="J1209" s="33"/>
      <c r="K1209" s="33"/>
      <c r="L1209" s="33"/>
      <c r="M1209" s="33"/>
      <c r="N1209" s="33"/>
      <c r="O1209" s="33"/>
      <c r="P1209" s="1"/>
      <c r="Q1209" s="1"/>
    </row>
    <row r="1210" spans="1:17" customFormat="1" ht="15.75" customHeight="1" x14ac:dyDescent="0.2">
      <c r="A1210" s="33"/>
      <c r="B1210" s="33"/>
      <c r="C1210" s="33"/>
      <c r="D1210" s="33"/>
      <c r="E1210" s="33"/>
      <c r="F1210" s="33"/>
      <c r="G1210" s="33"/>
      <c r="H1210" s="33"/>
      <c r="I1210" s="33"/>
      <c r="J1210" s="33"/>
      <c r="K1210" s="33"/>
      <c r="L1210" s="33"/>
      <c r="M1210" s="33"/>
      <c r="N1210" s="33"/>
      <c r="O1210" s="33"/>
      <c r="P1210" s="1"/>
      <c r="Q1210" s="1"/>
    </row>
    <row r="1211" spans="1:17" customFormat="1" ht="15.75" customHeight="1" x14ac:dyDescent="0.2">
      <c r="A1211" s="33"/>
      <c r="B1211" s="33"/>
      <c r="C1211" s="33"/>
      <c r="D1211" s="33"/>
      <c r="E1211" s="33"/>
      <c r="F1211" s="33"/>
      <c r="G1211" s="33"/>
      <c r="H1211" s="33"/>
      <c r="I1211" s="33"/>
      <c r="J1211" s="33"/>
      <c r="K1211" s="33"/>
      <c r="L1211" s="33"/>
      <c r="M1211" s="33"/>
      <c r="N1211" s="33"/>
      <c r="O1211" s="33"/>
      <c r="P1211" s="1"/>
      <c r="Q1211" s="1"/>
    </row>
    <row r="1212" spans="1:17" customFormat="1" ht="15.75" customHeight="1" x14ac:dyDescent="0.2">
      <c r="A1212" s="33"/>
      <c r="B1212" s="33"/>
      <c r="C1212" s="33"/>
      <c r="D1212" s="33"/>
      <c r="E1212" s="33"/>
      <c r="F1212" s="33"/>
      <c r="G1212" s="33"/>
      <c r="H1212" s="33"/>
      <c r="I1212" s="33"/>
      <c r="J1212" s="33"/>
      <c r="K1212" s="33"/>
      <c r="L1212" s="33"/>
      <c r="M1212" s="33"/>
      <c r="N1212" s="33"/>
      <c r="O1212" s="33"/>
      <c r="P1212" s="1"/>
      <c r="Q1212" s="1"/>
    </row>
    <row r="1213" spans="1:17" customFormat="1" ht="15.75" customHeight="1" x14ac:dyDescent="0.2">
      <c r="A1213" s="33"/>
      <c r="B1213" s="33"/>
      <c r="C1213" s="33"/>
      <c r="D1213" s="33"/>
      <c r="E1213" s="33"/>
      <c r="F1213" s="33"/>
      <c r="G1213" s="33"/>
      <c r="H1213" s="33"/>
      <c r="I1213" s="33"/>
      <c r="J1213" s="33"/>
      <c r="K1213" s="33"/>
      <c r="L1213" s="33"/>
      <c r="M1213" s="33"/>
      <c r="N1213" s="33"/>
      <c r="O1213" s="33"/>
      <c r="P1213" s="1"/>
      <c r="Q1213" s="1"/>
    </row>
    <row r="1214" spans="1:17" customFormat="1" ht="15.75" customHeight="1" x14ac:dyDescent="0.2">
      <c r="A1214" s="33"/>
      <c r="B1214" s="33"/>
      <c r="C1214" s="33"/>
      <c r="D1214" s="33"/>
      <c r="E1214" s="33"/>
      <c r="F1214" s="33"/>
      <c r="G1214" s="33"/>
      <c r="H1214" s="33"/>
      <c r="I1214" s="33"/>
      <c r="J1214" s="33"/>
      <c r="K1214" s="33"/>
      <c r="L1214" s="33"/>
      <c r="M1214" s="33"/>
      <c r="N1214" s="33"/>
      <c r="O1214" s="33"/>
      <c r="P1214" s="1"/>
      <c r="Q1214" s="1"/>
    </row>
    <row r="1215" spans="1:17" customFormat="1" ht="15.75" customHeight="1" x14ac:dyDescent="0.2">
      <c r="A1215" s="33"/>
      <c r="B1215" s="33"/>
      <c r="C1215" s="33"/>
      <c r="D1215" s="33"/>
      <c r="E1215" s="33"/>
      <c r="F1215" s="33"/>
      <c r="G1215" s="33"/>
      <c r="H1215" s="33"/>
      <c r="I1215" s="33"/>
      <c r="J1215" s="33"/>
      <c r="K1215" s="33"/>
      <c r="L1215" s="33"/>
      <c r="M1215" s="33"/>
      <c r="N1215" s="33"/>
      <c r="O1215" s="33"/>
      <c r="P1215" s="1"/>
      <c r="Q1215" s="1"/>
    </row>
    <row r="1216" spans="1:17" customFormat="1" ht="15.75" customHeight="1" x14ac:dyDescent="0.2">
      <c r="A1216" s="33"/>
      <c r="B1216" s="33"/>
      <c r="C1216" s="33"/>
      <c r="D1216" s="33"/>
      <c r="E1216" s="33"/>
      <c r="F1216" s="33"/>
      <c r="G1216" s="33"/>
      <c r="H1216" s="33"/>
      <c r="I1216" s="33"/>
      <c r="J1216" s="33"/>
      <c r="K1216" s="33"/>
      <c r="L1216" s="33"/>
      <c r="M1216" s="33"/>
      <c r="N1216" s="33"/>
      <c r="O1216" s="33"/>
      <c r="P1216" s="1"/>
      <c r="Q1216" s="1"/>
    </row>
    <row r="1217" spans="1:17" customFormat="1" ht="15.75" customHeight="1" x14ac:dyDescent="0.2">
      <c r="A1217" s="33"/>
      <c r="B1217" s="33"/>
      <c r="C1217" s="33"/>
      <c r="D1217" s="33"/>
      <c r="E1217" s="33"/>
      <c r="F1217" s="33"/>
      <c r="G1217" s="33"/>
      <c r="H1217" s="33"/>
      <c r="I1217" s="33"/>
      <c r="J1217" s="33"/>
      <c r="K1217" s="33"/>
      <c r="L1217" s="33"/>
      <c r="M1217" s="33"/>
      <c r="N1217" s="33"/>
      <c r="O1217" s="33"/>
      <c r="P1217" s="1"/>
      <c r="Q1217" s="1"/>
    </row>
    <row r="1218" spans="1:17" customFormat="1" ht="15.75" customHeight="1" x14ac:dyDescent="0.2">
      <c r="A1218" s="33"/>
      <c r="B1218" s="33"/>
      <c r="C1218" s="33"/>
      <c r="D1218" s="33"/>
      <c r="E1218" s="33"/>
      <c r="F1218" s="33"/>
      <c r="G1218" s="33"/>
      <c r="H1218" s="33"/>
      <c r="I1218" s="33"/>
      <c r="J1218" s="33"/>
      <c r="K1218" s="33"/>
      <c r="L1218" s="33"/>
      <c r="M1218" s="33"/>
      <c r="N1218" s="33"/>
      <c r="O1218" s="33"/>
      <c r="P1218" s="1"/>
      <c r="Q1218" s="1"/>
    </row>
    <row r="1219" spans="1:17" customFormat="1" ht="15.75" customHeight="1" x14ac:dyDescent="0.2">
      <c r="A1219" s="33"/>
      <c r="B1219" s="33"/>
      <c r="C1219" s="33"/>
      <c r="D1219" s="33"/>
      <c r="E1219" s="33"/>
      <c r="F1219" s="33"/>
      <c r="G1219" s="33"/>
      <c r="H1219" s="33"/>
      <c r="I1219" s="33"/>
      <c r="J1219" s="33"/>
      <c r="K1219" s="33"/>
      <c r="L1219" s="33"/>
      <c r="M1219" s="33"/>
      <c r="N1219" s="33"/>
      <c r="O1219" s="33"/>
      <c r="P1219" s="1"/>
      <c r="Q1219" s="1"/>
    </row>
    <row r="1220" spans="1:17" customFormat="1" ht="15.75" customHeight="1" x14ac:dyDescent="0.2">
      <c r="A1220" s="33"/>
      <c r="B1220" s="33"/>
      <c r="C1220" s="33"/>
      <c r="D1220" s="33"/>
      <c r="E1220" s="33"/>
      <c r="F1220" s="33"/>
      <c r="G1220" s="33"/>
      <c r="H1220" s="33"/>
      <c r="I1220" s="33"/>
      <c r="J1220" s="33"/>
      <c r="K1220" s="33"/>
      <c r="L1220" s="33"/>
      <c r="M1220" s="33"/>
      <c r="N1220" s="33"/>
      <c r="O1220" s="33"/>
      <c r="P1220" s="1"/>
      <c r="Q1220" s="1"/>
    </row>
    <row r="1221" spans="1:17" customFormat="1" ht="15.75" customHeight="1" x14ac:dyDescent="0.2">
      <c r="A1221" s="33"/>
      <c r="B1221" s="33"/>
      <c r="C1221" s="33"/>
      <c r="D1221" s="33"/>
      <c r="E1221" s="33"/>
      <c r="F1221" s="33"/>
      <c r="G1221" s="33"/>
      <c r="H1221" s="33"/>
      <c r="I1221" s="33"/>
      <c r="J1221" s="33"/>
      <c r="K1221" s="33"/>
      <c r="L1221" s="33"/>
      <c r="M1221" s="33"/>
      <c r="N1221" s="33"/>
      <c r="O1221" s="33"/>
      <c r="P1221" s="1"/>
      <c r="Q1221" s="1"/>
    </row>
    <row r="1222" spans="1:17" customFormat="1" ht="15.75" customHeight="1" x14ac:dyDescent="0.2">
      <c r="A1222" s="33"/>
      <c r="B1222" s="33"/>
      <c r="C1222" s="33"/>
      <c r="D1222" s="33"/>
      <c r="E1222" s="33"/>
      <c r="F1222" s="33"/>
      <c r="G1222" s="33"/>
      <c r="H1222" s="33"/>
      <c r="I1222" s="33"/>
      <c r="J1222" s="33"/>
      <c r="K1222" s="33"/>
      <c r="L1222" s="33"/>
      <c r="M1222" s="33"/>
      <c r="N1222" s="33"/>
      <c r="O1222" s="33"/>
      <c r="P1222" s="1"/>
      <c r="Q1222" s="1"/>
    </row>
    <row r="1223" spans="1:17" customFormat="1" ht="15.75" customHeight="1" x14ac:dyDescent="0.2">
      <c r="A1223" s="33"/>
      <c r="B1223" s="33"/>
      <c r="C1223" s="33"/>
      <c r="D1223" s="33"/>
      <c r="E1223" s="33"/>
      <c r="F1223" s="33"/>
      <c r="G1223" s="33"/>
      <c r="H1223" s="33"/>
      <c r="I1223" s="33"/>
      <c r="J1223" s="33"/>
      <c r="K1223" s="33"/>
      <c r="L1223" s="33"/>
      <c r="M1223" s="33"/>
      <c r="N1223" s="33"/>
      <c r="O1223" s="33"/>
      <c r="P1223" s="1"/>
      <c r="Q1223" s="1"/>
    </row>
    <row r="1224" spans="1:17" customFormat="1" ht="15.75" customHeight="1" x14ac:dyDescent="0.2">
      <c r="A1224" s="33"/>
      <c r="B1224" s="33"/>
      <c r="C1224" s="33"/>
      <c r="D1224" s="33"/>
      <c r="E1224" s="33"/>
      <c r="F1224" s="33"/>
      <c r="G1224" s="33"/>
      <c r="H1224" s="33"/>
      <c r="I1224" s="33"/>
      <c r="J1224" s="33"/>
      <c r="K1224" s="33"/>
      <c r="L1224" s="33"/>
      <c r="M1224" s="33"/>
      <c r="N1224" s="33"/>
      <c r="O1224" s="33"/>
      <c r="P1224" s="1"/>
      <c r="Q1224" s="1"/>
    </row>
    <row r="1225" spans="1:17" customFormat="1" ht="15.75" customHeight="1" x14ac:dyDescent="0.2">
      <c r="A1225" s="33"/>
      <c r="B1225" s="33"/>
      <c r="C1225" s="33"/>
      <c r="D1225" s="33"/>
      <c r="E1225" s="33"/>
      <c r="F1225" s="33"/>
      <c r="G1225" s="33"/>
      <c r="H1225" s="33"/>
      <c r="I1225" s="33"/>
      <c r="J1225" s="33"/>
      <c r="K1225" s="33"/>
      <c r="L1225" s="33"/>
      <c r="M1225" s="33"/>
      <c r="N1225" s="33"/>
      <c r="O1225" s="33"/>
      <c r="P1225" s="1"/>
      <c r="Q1225" s="1"/>
    </row>
    <row r="1226" spans="1:17" customFormat="1" ht="15.75" customHeight="1" x14ac:dyDescent="0.2">
      <c r="A1226" s="33"/>
      <c r="B1226" s="33"/>
      <c r="C1226" s="33"/>
      <c r="D1226" s="33"/>
      <c r="E1226" s="33"/>
      <c r="F1226" s="33"/>
      <c r="G1226" s="33"/>
      <c r="H1226" s="33"/>
      <c r="I1226" s="33"/>
      <c r="J1226" s="33"/>
      <c r="K1226" s="33"/>
      <c r="L1226" s="33"/>
      <c r="M1226" s="33"/>
      <c r="N1226" s="33"/>
      <c r="O1226" s="33"/>
      <c r="P1226" s="1"/>
      <c r="Q1226" s="1"/>
    </row>
    <row r="1227" spans="1:17" customFormat="1" ht="15.75" customHeight="1" x14ac:dyDescent="0.2">
      <c r="A1227" s="33"/>
      <c r="B1227" s="33"/>
      <c r="C1227" s="33"/>
      <c r="D1227" s="33"/>
      <c r="E1227" s="33"/>
      <c r="F1227" s="33"/>
      <c r="G1227" s="33"/>
      <c r="H1227" s="33"/>
      <c r="I1227" s="33"/>
      <c r="J1227" s="33"/>
      <c r="K1227" s="33"/>
      <c r="L1227" s="33"/>
      <c r="M1227" s="33"/>
      <c r="N1227" s="33"/>
      <c r="O1227" s="33"/>
      <c r="P1227" s="1"/>
      <c r="Q1227" s="1"/>
    </row>
    <row r="1228" spans="1:17" customFormat="1" ht="15.75" customHeight="1" x14ac:dyDescent="0.2">
      <c r="A1228" s="33"/>
      <c r="B1228" s="33"/>
      <c r="C1228" s="33"/>
      <c r="D1228" s="33"/>
      <c r="E1228" s="33"/>
      <c r="F1228" s="33"/>
      <c r="G1228" s="33"/>
      <c r="H1228" s="33"/>
      <c r="I1228" s="33"/>
      <c r="J1228" s="33"/>
      <c r="K1228" s="33"/>
      <c r="L1228" s="33"/>
      <c r="M1228" s="33"/>
      <c r="N1228" s="33"/>
      <c r="O1228" s="33"/>
      <c r="P1228" s="1"/>
      <c r="Q1228" s="1"/>
    </row>
    <row r="1229" spans="1:17" customFormat="1" ht="15.75" customHeight="1" x14ac:dyDescent="0.2">
      <c r="A1229" s="33"/>
      <c r="B1229" s="33"/>
      <c r="C1229" s="33"/>
      <c r="D1229" s="33"/>
      <c r="E1229" s="33"/>
      <c r="F1229" s="33"/>
      <c r="G1229" s="33"/>
      <c r="H1229" s="33"/>
      <c r="I1229" s="33"/>
      <c r="J1229" s="33"/>
      <c r="K1229" s="33"/>
      <c r="L1229" s="33"/>
      <c r="M1229" s="33"/>
      <c r="N1229" s="33"/>
      <c r="O1229" s="33"/>
      <c r="P1229" s="1"/>
      <c r="Q1229" s="1"/>
    </row>
    <row r="1230" spans="1:17" customFormat="1" ht="15.75" customHeight="1" x14ac:dyDescent="0.2">
      <c r="A1230" s="33"/>
      <c r="B1230" s="33"/>
      <c r="C1230" s="33"/>
      <c r="D1230" s="33"/>
      <c r="E1230" s="33"/>
      <c r="F1230" s="33"/>
      <c r="G1230" s="33"/>
      <c r="H1230" s="33"/>
      <c r="I1230" s="33"/>
      <c r="J1230" s="33"/>
      <c r="K1230" s="33"/>
      <c r="L1230" s="33"/>
      <c r="M1230" s="33"/>
      <c r="N1230" s="33"/>
      <c r="O1230" s="33"/>
      <c r="P1230" s="1"/>
      <c r="Q1230" s="1"/>
    </row>
    <row r="1231" spans="1:17" customFormat="1" ht="15.75" customHeight="1" x14ac:dyDescent="0.2">
      <c r="A1231" s="33"/>
      <c r="B1231" s="33"/>
      <c r="C1231" s="33"/>
      <c r="D1231" s="33"/>
      <c r="E1231" s="33"/>
      <c r="F1231" s="33"/>
      <c r="G1231" s="33"/>
      <c r="H1231" s="33"/>
      <c r="I1231" s="33"/>
      <c r="J1231" s="33"/>
      <c r="K1231" s="33"/>
      <c r="L1231" s="33"/>
      <c r="M1231" s="33"/>
      <c r="N1231" s="33"/>
      <c r="O1231" s="33"/>
      <c r="P1231" s="1"/>
      <c r="Q1231" s="1"/>
    </row>
    <row r="1232" spans="1:17" customFormat="1" ht="15.75" customHeight="1" x14ac:dyDescent="0.2">
      <c r="A1232" s="33"/>
      <c r="B1232" s="33"/>
      <c r="C1232" s="33"/>
      <c r="D1232" s="33"/>
      <c r="E1232" s="33"/>
      <c r="F1232" s="33"/>
      <c r="G1232" s="33"/>
      <c r="H1232" s="33"/>
      <c r="I1232" s="33"/>
      <c r="J1232" s="33"/>
      <c r="K1232" s="33"/>
      <c r="L1232" s="33"/>
      <c r="M1232" s="33"/>
      <c r="N1232" s="33"/>
      <c r="O1232" s="33"/>
      <c r="P1232" s="1"/>
      <c r="Q1232" s="1"/>
    </row>
    <row r="1233" spans="1:17" customFormat="1" ht="15.75" customHeight="1" x14ac:dyDescent="0.2">
      <c r="A1233" s="33"/>
      <c r="B1233" s="33"/>
      <c r="C1233" s="33"/>
      <c r="D1233" s="33"/>
      <c r="E1233" s="33"/>
      <c r="F1233" s="33"/>
      <c r="G1233" s="33"/>
      <c r="H1233" s="33"/>
      <c r="I1233" s="33"/>
      <c r="J1233" s="33"/>
      <c r="K1233" s="33"/>
      <c r="L1233" s="33"/>
      <c r="M1233" s="33"/>
      <c r="N1233" s="33"/>
      <c r="O1233" s="33"/>
      <c r="P1233" s="1"/>
      <c r="Q1233" s="1"/>
    </row>
    <row r="1234" spans="1:17" customFormat="1" ht="15.75" customHeight="1" x14ac:dyDescent="0.2">
      <c r="A1234" s="33"/>
      <c r="B1234" s="33"/>
      <c r="C1234" s="33"/>
      <c r="D1234" s="33"/>
      <c r="E1234" s="33"/>
      <c r="F1234" s="33"/>
      <c r="G1234" s="33"/>
      <c r="H1234" s="33"/>
      <c r="I1234" s="33"/>
      <c r="J1234" s="33"/>
      <c r="K1234" s="33"/>
      <c r="L1234" s="33"/>
      <c r="M1234" s="33"/>
      <c r="N1234" s="33"/>
      <c r="O1234" s="33"/>
      <c r="P1234" s="1"/>
      <c r="Q1234" s="1"/>
    </row>
    <row r="1235" spans="1:17" customFormat="1" ht="15.75" customHeight="1" x14ac:dyDescent="0.2">
      <c r="A1235" s="33"/>
      <c r="B1235" s="33"/>
      <c r="C1235" s="33"/>
      <c r="D1235" s="33"/>
      <c r="E1235" s="33"/>
      <c r="F1235" s="33"/>
      <c r="G1235" s="33"/>
      <c r="H1235" s="33"/>
      <c r="I1235" s="33"/>
      <c r="J1235" s="33"/>
      <c r="K1235" s="33"/>
      <c r="L1235" s="33"/>
      <c r="M1235" s="33"/>
      <c r="N1235" s="33"/>
      <c r="O1235" s="33"/>
      <c r="P1235" s="1"/>
      <c r="Q1235" s="1"/>
    </row>
    <row r="1236" spans="1:17" customFormat="1" ht="15.75" customHeight="1" x14ac:dyDescent="0.2">
      <c r="A1236" s="33"/>
      <c r="B1236" s="33"/>
      <c r="C1236" s="33"/>
      <c r="D1236" s="33"/>
      <c r="E1236" s="33"/>
      <c r="F1236" s="33"/>
      <c r="G1236" s="33"/>
      <c r="H1236" s="33"/>
      <c r="I1236" s="33"/>
      <c r="J1236" s="33"/>
      <c r="K1236" s="33"/>
      <c r="L1236" s="33"/>
      <c r="M1236" s="33"/>
      <c r="N1236" s="33"/>
      <c r="O1236" s="33"/>
      <c r="P1236" s="1"/>
      <c r="Q1236" s="1"/>
    </row>
    <row r="1237" spans="1:17" customFormat="1" ht="15.75" customHeight="1" x14ac:dyDescent="0.2">
      <c r="A1237" s="33"/>
      <c r="B1237" s="33"/>
      <c r="C1237" s="33"/>
      <c r="D1237" s="33"/>
      <c r="E1237" s="33"/>
      <c r="F1237" s="33"/>
      <c r="G1237" s="33"/>
      <c r="H1237" s="33"/>
      <c r="I1237" s="33"/>
      <c r="J1237" s="33"/>
      <c r="K1237" s="33"/>
      <c r="L1237" s="33"/>
      <c r="M1237" s="33"/>
      <c r="N1237" s="33"/>
      <c r="O1237" s="33"/>
      <c r="P1237" s="1"/>
      <c r="Q1237" s="1"/>
    </row>
    <row r="1238" spans="1:17" customFormat="1" ht="15.75" customHeight="1" x14ac:dyDescent="0.2">
      <c r="A1238" s="33"/>
      <c r="B1238" s="33"/>
      <c r="C1238" s="33"/>
      <c r="D1238" s="33"/>
      <c r="E1238" s="33"/>
      <c r="F1238" s="33"/>
      <c r="G1238" s="33"/>
      <c r="H1238" s="33"/>
      <c r="I1238" s="33"/>
      <c r="J1238" s="33"/>
      <c r="K1238" s="33"/>
      <c r="L1238" s="33"/>
      <c r="M1238" s="33"/>
      <c r="N1238" s="33"/>
      <c r="O1238" s="33"/>
      <c r="P1238" s="1"/>
      <c r="Q1238" s="1"/>
    </row>
    <row r="1239" spans="1:17" customFormat="1" ht="15.75" customHeight="1" x14ac:dyDescent="0.2">
      <c r="A1239" s="33"/>
      <c r="B1239" s="33"/>
      <c r="C1239" s="33"/>
      <c r="D1239" s="33"/>
      <c r="E1239" s="33"/>
      <c r="F1239" s="33"/>
      <c r="G1239" s="33"/>
      <c r="H1239" s="33"/>
      <c r="I1239" s="33"/>
      <c r="J1239" s="33"/>
      <c r="K1239" s="33"/>
      <c r="L1239" s="33"/>
      <c r="M1239" s="33"/>
      <c r="N1239" s="33"/>
      <c r="O1239" s="33"/>
      <c r="P1239" s="1"/>
      <c r="Q1239" s="1"/>
    </row>
    <row r="1240" spans="1:17" customFormat="1" ht="15.75" customHeight="1" x14ac:dyDescent="0.2">
      <c r="A1240" s="33"/>
      <c r="B1240" s="33"/>
      <c r="C1240" s="33"/>
      <c r="D1240" s="33"/>
      <c r="E1240" s="33"/>
      <c r="F1240" s="33"/>
      <c r="G1240" s="33"/>
      <c r="H1240" s="33"/>
      <c r="I1240" s="33"/>
      <c r="J1240" s="33"/>
      <c r="K1240" s="33"/>
      <c r="L1240" s="33"/>
      <c r="M1240" s="33"/>
      <c r="N1240" s="33"/>
      <c r="O1240" s="33"/>
      <c r="P1240" s="1"/>
      <c r="Q1240" s="1"/>
    </row>
    <row r="1241" spans="1:17" customFormat="1" ht="15.75" customHeight="1" x14ac:dyDescent="0.2">
      <c r="A1241" s="33"/>
      <c r="B1241" s="33"/>
      <c r="C1241" s="33"/>
      <c r="D1241" s="33"/>
      <c r="E1241" s="33"/>
      <c r="F1241" s="33"/>
      <c r="G1241" s="33"/>
      <c r="H1241" s="33"/>
      <c r="I1241" s="33"/>
      <c r="J1241" s="33"/>
      <c r="K1241" s="33"/>
      <c r="L1241" s="33"/>
      <c r="M1241" s="33"/>
      <c r="N1241" s="33"/>
      <c r="O1241" s="33"/>
      <c r="P1241" s="1"/>
      <c r="Q1241" s="1"/>
    </row>
    <row r="1242" spans="1:17" customFormat="1" ht="15.75" customHeight="1" x14ac:dyDescent="0.2">
      <c r="A1242" s="33"/>
      <c r="B1242" s="33"/>
      <c r="C1242" s="33"/>
      <c r="D1242" s="33"/>
      <c r="E1242" s="33"/>
      <c r="F1242" s="33"/>
      <c r="G1242" s="33"/>
      <c r="H1242" s="33"/>
      <c r="I1242" s="33"/>
      <c r="J1242" s="33"/>
      <c r="K1242" s="33"/>
      <c r="L1242" s="33"/>
      <c r="M1242" s="33"/>
      <c r="N1242" s="33"/>
      <c r="O1242" s="33"/>
      <c r="P1242" s="1"/>
      <c r="Q1242" s="1"/>
    </row>
    <row r="1243" spans="1:17" customFormat="1" ht="15.75" customHeight="1" x14ac:dyDescent="0.2">
      <c r="A1243" s="33"/>
      <c r="B1243" s="33"/>
      <c r="C1243" s="33"/>
      <c r="D1243" s="33"/>
      <c r="E1243" s="33"/>
      <c r="F1243" s="33"/>
      <c r="G1243" s="33"/>
      <c r="H1243" s="33"/>
      <c r="I1243" s="33"/>
      <c r="J1243" s="33"/>
      <c r="K1243" s="33"/>
      <c r="L1243" s="33"/>
      <c r="M1243" s="33"/>
      <c r="N1243" s="33"/>
      <c r="O1243" s="33"/>
      <c r="P1243" s="1"/>
      <c r="Q1243" s="1"/>
    </row>
    <row r="1244" spans="1:17" customFormat="1" ht="15.75" customHeight="1" x14ac:dyDescent="0.2">
      <c r="A1244" s="33"/>
      <c r="B1244" s="33"/>
      <c r="C1244" s="33"/>
      <c r="D1244" s="33"/>
      <c r="E1244" s="33"/>
      <c r="F1244" s="33"/>
      <c r="G1244" s="33"/>
      <c r="H1244" s="33"/>
      <c r="I1244" s="33"/>
      <c r="J1244" s="33"/>
      <c r="K1244" s="33"/>
      <c r="L1244" s="33"/>
      <c r="M1244" s="33"/>
      <c r="N1244" s="33"/>
      <c r="O1244" s="33"/>
      <c r="P1244" s="1"/>
      <c r="Q1244" s="1"/>
    </row>
    <row r="1245" spans="1:17" customFormat="1" ht="15.75" customHeight="1" x14ac:dyDescent="0.2">
      <c r="A1245" s="33"/>
      <c r="B1245" s="33"/>
      <c r="C1245" s="33"/>
      <c r="D1245" s="33"/>
      <c r="E1245" s="33"/>
      <c r="F1245" s="33"/>
      <c r="G1245" s="33"/>
      <c r="H1245" s="33"/>
      <c r="I1245" s="33"/>
      <c r="J1245" s="33"/>
      <c r="K1245" s="33"/>
      <c r="L1245" s="33"/>
      <c r="M1245" s="33"/>
      <c r="N1245" s="33"/>
      <c r="O1245" s="33"/>
      <c r="P1245" s="1"/>
      <c r="Q1245" s="1"/>
    </row>
    <row r="1246" spans="1:17" customFormat="1" ht="15.75" customHeight="1" x14ac:dyDescent="0.2">
      <c r="A1246" s="33"/>
      <c r="B1246" s="33"/>
      <c r="C1246" s="33"/>
      <c r="D1246" s="33"/>
      <c r="E1246" s="33"/>
      <c r="F1246" s="33"/>
      <c r="G1246" s="33"/>
      <c r="H1246" s="33"/>
      <c r="I1246" s="33"/>
      <c r="J1246" s="33"/>
      <c r="K1246" s="33"/>
      <c r="L1246" s="33"/>
      <c r="M1246" s="33"/>
      <c r="N1246" s="33"/>
      <c r="O1246" s="33"/>
      <c r="P1246" s="1"/>
      <c r="Q1246" s="1"/>
    </row>
    <row r="1247" spans="1:17" customFormat="1" ht="15.75" customHeight="1" x14ac:dyDescent="0.2">
      <c r="A1247" s="33"/>
      <c r="B1247" s="33"/>
      <c r="C1247" s="33"/>
      <c r="D1247" s="33"/>
      <c r="E1247" s="33"/>
      <c r="F1247" s="33"/>
      <c r="G1247" s="33"/>
      <c r="H1247" s="33"/>
      <c r="I1247" s="33"/>
      <c r="J1247" s="33"/>
      <c r="K1247" s="33"/>
      <c r="L1247" s="33"/>
      <c r="M1247" s="33"/>
      <c r="N1247" s="33"/>
      <c r="O1247" s="33"/>
      <c r="P1247" s="1"/>
      <c r="Q1247" s="1"/>
    </row>
    <row r="1248" spans="1:17" customFormat="1" ht="15.75" customHeight="1" x14ac:dyDescent="0.2">
      <c r="A1248" s="33"/>
      <c r="B1248" s="33"/>
      <c r="C1248" s="33"/>
      <c r="D1248" s="33"/>
      <c r="E1248" s="33"/>
      <c r="F1248" s="33"/>
      <c r="G1248" s="33"/>
      <c r="H1248" s="33"/>
      <c r="I1248" s="33"/>
      <c r="J1248" s="33"/>
      <c r="K1248" s="33"/>
      <c r="L1248" s="33"/>
      <c r="M1248" s="33"/>
      <c r="N1248" s="33"/>
      <c r="O1248" s="33"/>
      <c r="P1248" s="1"/>
      <c r="Q1248" s="1"/>
    </row>
    <row r="1249" spans="1:17" customFormat="1" ht="15.75" customHeight="1" x14ac:dyDescent="0.2">
      <c r="A1249" s="33"/>
      <c r="B1249" s="33"/>
      <c r="C1249" s="33"/>
      <c r="D1249" s="33"/>
      <c r="E1249" s="33"/>
      <c r="F1249" s="33"/>
      <c r="G1249" s="33"/>
      <c r="H1249" s="33"/>
      <c r="I1249" s="33"/>
      <c r="J1249" s="33"/>
      <c r="K1249" s="33"/>
      <c r="L1249" s="33"/>
      <c r="M1249" s="33"/>
      <c r="N1249" s="33"/>
      <c r="O1249" s="33"/>
      <c r="P1249" s="1"/>
      <c r="Q1249" s="1"/>
    </row>
    <row r="1250" spans="1:17" customFormat="1" ht="15.75" customHeight="1" x14ac:dyDescent="0.2">
      <c r="A1250" s="33"/>
      <c r="B1250" s="33"/>
      <c r="C1250" s="33"/>
      <c r="D1250" s="33"/>
      <c r="E1250" s="33"/>
      <c r="F1250" s="33"/>
      <c r="G1250" s="33"/>
      <c r="H1250" s="33"/>
      <c r="I1250" s="33"/>
      <c r="J1250" s="33"/>
      <c r="K1250" s="33"/>
      <c r="L1250" s="33"/>
      <c r="M1250" s="33"/>
      <c r="N1250" s="33"/>
      <c r="O1250" s="33"/>
      <c r="P1250" s="1"/>
      <c r="Q1250" s="1"/>
    </row>
    <row r="1251" spans="1:17" customFormat="1" ht="15.75" customHeight="1" x14ac:dyDescent="0.2">
      <c r="A1251" s="33"/>
      <c r="B1251" s="33"/>
      <c r="C1251" s="33"/>
      <c r="D1251" s="33"/>
      <c r="E1251" s="33"/>
      <c r="F1251" s="33"/>
      <c r="G1251" s="33"/>
      <c r="H1251" s="33"/>
      <c r="I1251" s="33"/>
      <c r="J1251" s="33"/>
      <c r="K1251" s="33"/>
      <c r="L1251" s="33"/>
      <c r="M1251" s="33"/>
      <c r="N1251" s="33"/>
      <c r="O1251" s="33"/>
      <c r="P1251" s="1"/>
      <c r="Q1251" s="1"/>
    </row>
    <row r="1252" spans="1:17" customFormat="1" ht="15.75" customHeight="1" x14ac:dyDescent="0.2">
      <c r="A1252" s="33"/>
      <c r="B1252" s="33"/>
      <c r="C1252" s="33"/>
      <c r="D1252" s="33"/>
      <c r="E1252" s="33"/>
      <c r="F1252" s="33"/>
      <c r="G1252" s="33"/>
      <c r="H1252" s="33"/>
      <c r="I1252" s="33"/>
      <c r="J1252" s="33"/>
      <c r="K1252" s="33"/>
      <c r="L1252" s="33"/>
      <c r="M1252" s="33"/>
      <c r="N1252" s="33"/>
      <c r="O1252" s="33"/>
      <c r="P1252" s="1"/>
      <c r="Q1252" s="1"/>
    </row>
    <row r="1253" spans="1:17" customFormat="1" ht="15.75" customHeight="1" x14ac:dyDescent="0.2">
      <c r="A1253" s="33"/>
      <c r="B1253" s="33"/>
      <c r="C1253" s="33"/>
      <c r="D1253" s="33"/>
      <c r="E1253" s="33"/>
      <c r="F1253" s="33"/>
      <c r="G1253" s="33"/>
      <c r="H1253" s="33"/>
      <c r="I1253" s="33"/>
      <c r="J1253" s="33"/>
      <c r="K1253" s="33"/>
      <c r="L1253" s="33"/>
      <c r="M1253" s="33"/>
      <c r="N1253" s="33"/>
      <c r="O1253" s="33"/>
      <c r="P1253" s="1"/>
      <c r="Q1253" s="1"/>
    </row>
    <row r="1254" spans="1:17" customFormat="1" ht="15.75" customHeight="1" x14ac:dyDescent="0.2">
      <c r="A1254" s="33"/>
      <c r="B1254" s="33"/>
      <c r="C1254" s="33"/>
      <c r="D1254" s="33"/>
      <c r="E1254" s="33"/>
      <c r="F1254" s="33"/>
      <c r="G1254" s="33"/>
      <c r="H1254" s="33"/>
      <c r="I1254" s="33"/>
      <c r="J1254" s="33"/>
      <c r="K1254" s="33"/>
      <c r="L1254" s="33"/>
      <c r="M1254" s="33"/>
      <c r="N1254" s="33"/>
      <c r="O1254" s="33"/>
      <c r="P1254" s="1"/>
      <c r="Q1254" s="1"/>
    </row>
    <row r="1255" spans="1:17" customFormat="1" ht="15.75" customHeight="1" x14ac:dyDescent="0.2">
      <c r="A1255" s="33"/>
      <c r="B1255" s="33"/>
      <c r="C1255" s="33"/>
      <c r="D1255" s="33"/>
      <c r="E1255" s="33"/>
      <c r="F1255" s="33"/>
      <c r="G1255" s="33"/>
      <c r="H1255" s="33"/>
      <c r="I1255" s="33"/>
      <c r="J1255" s="33"/>
      <c r="K1255" s="33"/>
      <c r="L1255" s="33"/>
      <c r="M1255" s="33"/>
      <c r="N1255" s="33"/>
      <c r="O1255" s="33"/>
      <c r="P1255" s="1"/>
      <c r="Q1255" s="1"/>
    </row>
    <row r="1256" spans="1:17" customFormat="1" ht="15.75" customHeight="1" x14ac:dyDescent="0.2">
      <c r="A1256" s="33"/>
      <c r="B1256" s="33"/>
      <c r="C1256" s="33"/>
      <c r="D1256" s="33"/>
      <c r="E1256" s="33"/>
      <c r="F1256" s="33"/>
      <c r="G1256" s="33"/>
      <c r="H1256" s="33"/>
      <c r="I1256" s="33"/>
      <c r="J1256" s="33"/>
      <c r="K1256" s="33"/>
      <c r="L1256" s="33"/>
      <c r="M1256" s="33"/>
      <c r="N1256" s="33"/>
      <c r="O1256" s="33"/>
      <c r="P1256" s="1"/>
      <c r="Q1256" s="1"/>
    </row>
    <row r="1257" spans="1:17" customFormat="1" ht="15.75" customHeight="1" x14ac:dyDescent="0.2">
      <c r="A1257" s="33"/>
      <c r="B1257" s="33"/>
      <c r="C1257" s="33"/>
      <c r="D1257" s="33"/>
      <c r="E1257" s="33"/>
      <c r="F1257" s="33"/>
      <c r="G1257" s="33"/>
      <c r="H1257" s="33"/>
      <c r="I1257" s="33"/>
      <c r="J1257" s="33"/>
      <c r="K1257" s="33"/>
      <c r="L1257" s="33"/>
      <c r="M1257" s="33"/>
      <c r="N1257" s="33"/>
      <c r="O1257" s="33"/>
      <c r="P1257" s="1"/>
      <c r="Q1257" s="1"/>
    </row>
    <row r="1258" spans="1:17" customFormat="1" ht="15.75" customHeight="1" x14ac:dyDescent="0.2">
      <c r="A1258" s="33"/>
      <c r="B1258" s="33"/>
      <c r="C1258" s="33"/>
      <c r="D1258" s="33"/>
      <c r="E1258" s="33"/>
      <c r="F1258" s="33"/>
      <c r="G1258" s="33"/>
      <c r="H1258" s="33"/>
      <c r="I1258" s="33"/>
      <c r="J1258" s="33"/>
      <c r="K1258" s="33"/>
      <c r="L1258" s="33"/>
      <c r="M1258" s="33"/>
      <c r="N1258" s="33"/>
      <c r="O1258" s="33"/>
      <c r="P1258" s="1"/>
      <c r="Q1258" s="1"/>
    </row>
    <row r="1259" spans="1:17" customFormat="1" ht="15.75" customHeight="1" x14ac:dyDescent="0.2">
      <c r="A1259" s="33"/>
      <c r="B1259" s="33"/>
      <c r="C1259" s="33"/>
      <c r="D1259" s="33"/>
      <c r="E1259" s="33"/>
      <c r="F1259" s="33"/>
      <c r="G1259" s="33"/>
      <c r="H1259" s="33"/>
      <c r="I1259" s="33"/>
      <c r="J1259" s="33"/>
      <c r="K1259" s="33"/>
      <c r="L1259" s="33"/>
      <c r="M1259" s="33"/>
      <c r="N1259" s="33"/>
      <c r="O1259" s="33"/>
      <c r="P1259" s="1"/>
      <c r="Q1259" s="1"/>
    </row>
    <row r="1260" spans="1:17" customFormat="1" ht="15.75" customHeight="1" x14ac:dyDescent="0.2">
      <c r="A1260" s="33"/>
      <c r="B1260" s="33"/>
      <c r="C1260" s="33"/>
      <c r="D1260" s="33"/>
      <c r="E1260" s="33"/>
      <c r="F1260" s="33"/>
      <c r="G1260" s="33"/>
      <c r="H1260" s="33"/>
      <c r="I1260" s="33"/>
      <c r="J1260" s="33"/>
      <c r="K1260" s="33"/>
      <c r="L1260" s="33"/>
      <c r="M1260" s="33"/>
      <c r="N1260" s="33"/>
      <c r="O1260" s="33"/>
      <c r="P1260" s="1"/>
      <c r="Q1260" s="1"/>
    </row>
    <row r="1261" spans="1:17" customFormat="1" ht="15.75" customHeight="1" x14ac:dyDescent="0.2">
      <c r="A1261" s="33"/>
      <c r="B1261" s="33"/>
      <c r="C1261" s="33"/>
      <c r="D1261" s="33"/>
      <c r="E1261" s="33"/>
      <c r="F1261" s="33"/>
      <c r="G1261" s="33"/>
      <c r="H1261" s="33"/>
      <c r="I1261" s="33"/>
      <c r="J1261" s="33"/>
      <c r="K1261" s="33"/>
      <c r="L1261" s="33"/>
      <c r="M1261" s="33"/>
      <c r="N1261" s="33"/>
      <c r="O1261" s="33"/>
      <c r="P1261" s="1"/>
      <c r="Q1261" s="1"/>
    </row>
    <row r="1262" spans="1:17" customFormat="1" ht="15.75" customHeight="1" x14ac:dyDescent="0.2">
      <c r="A1262" s="33"/>
      <c r="B1262" s="33"/>
      <c r="C1262" s="33"/>
      <c r="D1262" s="33"/>
      <c r="E1262" s="33"/>
      <c r="F1262" s="33"/>
      <c r="G1262" s="33"/>
      <c r="H1262" s="33"/>
      <c r="I1262" s="33"/>
      <c r="J1262" s="33"/>
      <c r="K1262" s="33"/>
      <c r="L1262" s="33"/>
      <c r="M1262" s="33"/>
      <c r="N1262" s="33"/>
      <c r="O1262" s="33"/>
      <c r="P1262" s="1"/>
      <c r="Q1262" s="1"/>
    </row>
    <row r="1263" spans="1:17" customFormat="1" ht="15.75" customHeight="1" x14ac:dyDescent="0.2">
      <c r="A1263" s="33"/>
      <c r="B1263" s="33"/>
      <c r="C1263" s="33"/>
      <c r="D1263" s="33"/>
      <c r="E1263" s="33"/>
      <c r="F1263" s="33"/>
      <c r="G1263" s="33"/>
      <c r="H1263" s="33"/>
      <c r="I1263" s="33"/>
      <c r="J1263" s="33"/>
      <c r="K1263" s="33"/>
      <c r="L1263" s="33"/>
      <c r="M1263" s="33"/>
      <c r="N1263" s="33"/>
      <c r="O1263" s="33"/>
      <c r="P1263" s="1"/>
      <c r="Q1263" s="1"/>
    </row>
    <row r="1264" spans="1:17" customFormat="1" ht="15.75" customHeight="1" x14ac:dyDescent="0.2">
      <c r="A1264" s="33"/>
      <c r="B1264" s="33"/>
      <c r="C1264" s="33"/>
      <c r="D1264" s="33"/>
      <c r="E1264" s="33"/>
      <c r="F1264" s="33"/>
      <c r="G1264" s="33"/>
      <c r="H1264" s="33"/>
      <c r="I1264" s="33"/>
      <c r="J1264" s="33"/>
      <c r="K1264" s="33"/>
      <c r="L1264" s="33"/>
      <c r="M1264" s="33"/>
      <c r="N1264" s="33"/>
      <c r="O1264" s="33"/>
      <c r="P1264" s="1"/>
      <c r="Q1264" s="1"/>
    </row>
    <row r="1265" spans="1:17" customFormat="1" ht="15.75" customHeight="1" x14ac:dyDescent="0.2">
      <c r="A1265" s="33"/>
      <c r="B1265" s="33"/>
      <c r="C1265" s="33"/>
      <c r="D1265" s="33"/>
      <c r="E1265" s="33"/>
      <c r="F1265" s="33"/>
      <c r="G1265" s="33"/>
      <c r="H1265" s="33"/>
      <c r="I1265" s="33"/>
      <c r="J1265" s="33"/>
      <c r="K1265" s="33"/>
      <c r="L1265" s="33"/>
      <c r="M1265" s="33"/>
      <c r="N1265" s="33"/>
      <c r="O1265" s="33"/>
      <c r="P1265" s="1"/>
      <c r="Q1265" s="1"/>
    </row>
    <row r="1266" spans="1:17" customFormat="1" ht="15.75" customHeight="1" x14ac:dyDescent="0.2">
      <c r="A1266" s="33"/>
      <c r="B1266" s="33"/>
      <c r="C1266" s="33"/>
      <c r="D1266" s="33"/>
      <c r="E1266" s="33"/>
      <c r="F1266" s="33"/>
      <c r="G1266" s="33"/>
      <c r="H1266" s="33"/>
      <c r="I1266" s="33"/>
      <c r="J1266" s="33"/>
      <c r="K1266" s="33"/>
      <c r="L1266" s="33"/>
      <c r="M1266" s="33"/>
      <c r="N1266" s="33"/>
      <c r="O1266" s="33"/>
      <c r="P1266" s="1"/>
      <c r="Q1266" s="1"/>
    </row>
    <row r="1267" spans="1:17" customFormat="1" ht="15.75" customHeight="1" x14ac:dyDescent="0.2">
      <c r="A1267" s="33"/>
      <c r="B1267" s="33"/>
      <c r="C1267" s="33"/>
      <c r="D1267" s="33"/>
      <c r="E1267" s="33"/>
      <c r="F1267" s="33"/>
      <c r="G1267" s="33"/>
      <c r="H1267" s="33"/>
      <c r="I1267" s="33"/>
      <c r="J1267" s="33"/>
      <c r="K1267" s="33"/>
      <c r="L1267" s="33"/>
      <c r="M1267" s="33"/>
      <c r="N1267" s="33"/>
      <c r="O1267" s="33"/>
      <c r="P1267" s="1"/>
      <c r="Q1267" s="1"/>
    </row>
    <row r="1268" spans="1:17" customFormat="1" ht="15.75" customHeight="1" x14ac:dyDescent="0.2">
      <c r="A1268" s="33"/>
      <c r="B1268" s="33"/>
      <c r="C1268" s="33"/>
      <c r="D1268" s="33"/>
      <c r="E1268" s="33"/>
      <c r="F1268" s="33"/>
      <c r="G1268" s="33"/>
      <c r="H1268" s="33"/>
      <c r="I1268" s="33"/>
      <c r="J1268" s="33"/>
      <c r="K1268" s="33"/>
      <c r="L1268" s="33"/>
      <c r="M1268" s="33"/>
      <c r="N1268" s="33"/>
      <c r="O1268" s="33"/>
      <c r="P1268" s="1"/>
      <c r="Q1268" s="1"/>
    </row>
    <row r="1269" spans="1:17" customFormat="1" ht="15.75" customHeight="1" x14ac:dyDescent="0.2">
      <c r="A1269" s="33"/>
      <c r="B1269" s="33"/>
      <c r="C1269" s="33"/>
      <c r="D1269" s="33"/>
      <c r="E1269" s="33"/>
      <c r="F1269" s="33"/>
      <c r="G1269" s="33"/>
      <c r="H1269" s="33"/>
      <c r="I1269" s="33"/>
      <c r="J1269" s="33"/>
      <c r="K1269" s="33"/>
      <c r="L1269" s="33"/>
      <c r="M1269" s="33"/>
      <c r="N1269" s="33"/>
      <c r="O1269" s="33"/>
      <c r="P1269" s="1"/>
      <c r="Q1269" s="1"/>
    </row>
    <row r="1270" spans="1:17" customFormat="1" ht="15.75" customHeight="1" x14ac:dyDescent="0.2">
      <c r="A1270" s="33"/>
      <c r="B1270" s="33"/>
      <c r="C1270" s="33"/>
      <c r="D1270" s="33"/>
      <c r="E1270" s="33"/>
      <c r="F1270" s="33"/>
      <c r="G1270" s="33"/>
      <c r="H1270" s="33"/>
      <c r="I1270" s="33"/>
      <c r="J1270" s="33"/>
      <c r="K1270" s="33"/>
      <c r="L1270" s="33"/>
      <c r="M1270" s="33"/>
      <c r="N1270" s="33"/>
      <c r="O1270" s="33"/>
      <c r="P1270" s="1"/>
      <c r="Q1270" s="1"/>
    </row>
    <row r="1271" spans="1:17" customFormat="1" ht="15.75" customHeight="1" x14ac:dyDescent="0.2">
      <c r="A1271" s="33"/>
      <c r="B1271" s="33"/>
      <c r="C1271" s="33"/>
      <c r="D1271" s="33"/>
      <c r="E1271" s="33"/>
      <c r="F1271" s="33"/>
      <c r="G1271" s="33"/>
      <c r="H1271" s="33"/>
      <c r="I1271" s="33"/>
      <c r="J1271" s="33"/>
      <c r="K1271" s="33"/>
      <c r="L1271" s="33"/>
      <c r="M1271" s="33"/>
      <c r="N1271" s="33"/>
      <c r="O1271" s="33"/>
      <c r="P1271" s="1"/>
      <c r="Q1271" s="1"/>
    </row>
    <row r="1272" spans="1:17" customFormat="1" ht="15.75" customHeight="1" x14ac:dyDescent="0.2">
      <c r="A1272" s="33"/>
      <c r="B1272" s="33"/>
      <c r="C1272" s="33"/>
      <c r="D1272" s="33"/>
      <c r="E1272" s="33"/>
      <c r="F1272" s="33"/>
      <c r="G1272" s="33"/>
      <c r="H1272" s="33"/>
      <c r="I1272" s="33"/>
      <c r="J1272" s="33"/>
      <c r="K1272" s="33"/>
      <c r="L1272" s="33"/>
      <c r="M1272" s="33"/>
      <c r="N1272" s="33"/>
      <c r="O1272" s="33"/>
      <c r="P1272" s="1"/>
      <c r="Q1272" s="1"/>
    </row>
    <row r="1273" spans="1:17" customFormat="1" ht="15.75" customHeight="1" x14ac:dyDescent="0.2">
      <c r="A1273" s="33"/>
      <c r="B1273" s="33"/>
      <c r="C1273" s="33"/>
      <c r="D1273" s="33"/>
      <c r="E1273" s="33"/>
      <c r="F1273" s="33"/>
      <c r="G1273" s="33"/>
      <c r="H1273" s="33"/>
      <c r="I1273" s="33"/>
      <c r="J1273" s="33"/>
      <c r="K1273" s="33"/>
      <c r="L1273" s="33"/>
      <c r="M1273" s="33"/>
      <c r="N1273" s="33"/>
      <c r="O1273" s="33"/>
      <c r="P1273" s="1"/>
      <c r="Q1273" s="1"/>
    </row>
    <row r="1274" spans="1:17" customFormat="1" ht="15.75" customHeight="1" x14ac:dyDescent="0.2">
      <c r="A1274" s="33"/>
      <c r="B1274" s="33"/>
      <c r="C1274" s="33"/>
      <c r="D1274" s="33"/>
      <c r="E1274" s="33"/>
      <c r="F1274" s="33"/>
      <c r="G1274" s="33"/>
      <c r="H1274" s="33"/>
      <c r="I1274" s="33"/>
      <c r="J1274" s="33"/>
      <c r="K1274" s="33"/>
      <c r="L1274" s="33"/>
      <c r="M1274" s="33"/>
      <c r="N1274" s="33"/>
      <c r="O1274" s="33"/>
      <c r="P1274" s="1"/>
      <c r="Q1274" s="1"/>
    </row>
    <row r="1275" spans="1:17" customFormat="1" ht="15.75" customHeight="1" x14ac:dyDescent="0.2">
      <c r="A1275" s="33"/>
      <c r="B1275" s="33"/>
      <c r="C1275" s="33"/>
      <c r="D1275" s="33"/>
      <c r="E1275" s="33"/>
      <c r="F1275" s="33"/>
      <c r="G1275" s="33"/>
      <c r="H1275" s="33"/>
      <c r="I1275" s="33"/>
      <c r="J1275" s="33"/>
      <c r="K1275" s="33"/>
      <c r="L1275" s="33"/>
      <c r="M1275" s="33"/>
      <c r="N1275" s="33"/>
      <c r="O1275" s="33"/>
      <c r="P1275" s="1"/>
      <c r="Q1275" s="1"/>
    </row>
    <row r="1276" spans="1:17" customFormat="1" ht="15.75" customHeight="1" x14ac:dyDescent="0.2">
      <c r="A1276" s="33"/>
      <c r="B1276" s="33"/>
      <c r="C1276" s="33"/>
      <c r="D1276" s="33"/>
      <c r="E1276" s="33"/>
      <c r="F1276" s="33"/>
      <c r="G1276" s="33"/>
      <c r="H1276" s="33"/>
      <c r="I1276" s="33"/>
      <c r="J1276" s="33"/>
      <c r="K1276" s="33"/>
      <c r="L1276" s="33"/>
      <c r="M1276" s="33"/>
      <c r="N1276" s="33"/>
      <c r="O1276" s="33"/>
      <c r="P1276" s="1"/>
      <c r="Q1276" s="1"/>
    </row>
    <row r="1277" spans="1:17" customFormat="1" ht="15.75" customHeight="1" x14ac:dyDescent="0.2">
      <c r="A1277" s="33"/>
      <c r="B1277" s="33"/>
      <c r="C1277" s="33"/>
      <c r="D1277" s="33"/>
      <c r="E1277" s="33"/>
      <c r="F1277" s="33"/>
      <c r="G1277" s="33"/>
      <c r="H1277" s="33"/>
      <c r="I1277" s="33"/>
      <c r="J1277" s="33"/>
      <c r="K1277" s="33"/>
      <c r="L1277" s="33"/>
      <c r="M1277" s="33"/>
      <c r="N1277" s="33"/>
      <c r="O1277" s="33"/>
      <c r="P1277" s="1"/>
      <c r="Q1277" s="1"/>
    </row>
    <row r="1278" spans="1:17" customFormat="1" ht="15.75" customHeight="1" x14ac:dyDescent="0.2">
      <c r="A1278" s="33"/>
      <c r="B1278" s="33"/>
      <c r="C1278" s="33"/>
      <c r="D1278" s="33"/>
      <c r="E1278" s="33"/>
      <c r="F1278" s="33"/>
      <c r="G1278" s="33"/>
      <c r="H1278" s="33"/>
      <c r="I1278" s="33"/>
      <c r="J1278" s="33"/>
      <c r="K1278" s="33"/>
      <c r="L1278" s="33"/>
      <c r="M1278" s="33"/>
      <c r="N1278" s="33"/>
      <c r="O1278" s="33"/>
      <c r="P1278" s="1"/>
      <c r="Q1278" s="1"/>
    </row>
    <row r="1279" spans="1:17" customFormat="1" ht="15.75" customHeight="1" x14ac:dyDescent="0.2">
      <c r="A1279" s="33"/>
      <c r="B1279" s="33"/>
      <c r="C1279" s="33"/>
      <c r="D1279" s="33"/>
      <c r="E1279" s="33"/>
      <c r="F1279" s="33"/>
      <c r="G1279" s="33"/>
      <c r="H1279" s="33"/>
      <c r="I1279" s="33"/>
      <c r="J1279" s="33"/>
      <c r="K1279" s="33"/>
      <c r="L1279" s="33"/>
      <c r="M1279" s="33"/>
      <c r="N1279" s="33"/>
      <c r="O1279" s="33"/>
      <c r="P1279" s="1"/>
      <c r="Q1279" s="1"/>
    </row>
    <row r="1280" spans="1:17" customFormat="1" ht="15.75" customHeight="1" x14ac:dyDescent="0.2">
      <c r="A1280" s="33"/>
      <c r="B1280" s="33"/>
      <c r="C1280" s="33"/>
      <c r="D1280" s="33"/>
      <c r="E1280" s="33"/>
      <c r="F1280" s="33"/>
      <c r="G1280" s="33"/>
      <c r="H1280" s="33"/>
      <c r="I1280" s="33"/>
      <c r="J1280" s="33"/>
      <c r="K1280" s="33"/>
      <c r="L1280" s="33"/>
      <c r="M1280" s="33"/>
      <c r="N1280" s="33"/>
      <c r="O1280" s="33"/>
      <c r="P1280" s="1"/>
      <c r="Q1280" s="1"/>
    </row>
    <row r="1281" spans="1:17" customFormat="1" ht="15.75" customHeight="1" x14ac:dyDescent="0.2">
      <c r="A1281" s="33"/>
      <c r="B1281" s="33"/>
      <c r="C1281" s="33"/>
      <c r="D1281" s="33"/>
      <c r="E1281" s="33"/>
      <c r="F1281" s="33"/>
      <c r="G1281" s="33"/>
      <c r="H1281" s="33"/>
      <c r="I1281" s="33"/>
      <c r="J1281" s="33"/>
      <c r="K1281" s="33"/>
      <c r="L1281" s="33"/>
      <c r="M1281" s="33"/>
      <c r="N1281" s="33"/>
      <c r="O1281" s="33"/>
      <c r="P1281" s="1"/>
      <c r="Q1281" s="1"/>
    </row>
    <row r="1282" spans="1:17" customFormat="1" ht="15.75" customHeight="1" x14ac:dyDescent="0.2">
      <c r="A1282" s="33"/>
      <c r="B1282" s="33"/>
      <c r="C1282" s="33"/>
      <c r="D1282" s="33"/>
      <c r="E1282" s="33"/>
      <c r="F1282" s="33"/>
      <c r="G1282" s="33"/>
      <c r="H1282" s="33"/>
      <c r="I1282" s="33"/>
      <c r="J1282" s="33"/>
      <c r="K1282" s="33"/>
      <c r="L1282" s="33"/>
      <c r="M1282" s="33"/>
      <c r="N1282" s="33"/>
      <c r="O1282" s="33"/>
      <c r="P1282" s="1"/>
      <c r="Q1282" s="1"/>
    </row>
    <row r="1283" spans="1:17" customFormat="1" ht="15.75" customHeight="1" x14ac:dyDescent="0.2">
      <c r="A1283" s="33"/>
      <c r="B1283" s="33"/>
      <c r="C1283" s="33"/>
      <c r="D1283" s="33"/>
      <c r="E1283" s="33"/>
      <c r="F1283" s="33"/>
      <c r="G1283" s="33"/>
      <c r="H1283" s="33"/>
      <c r="I1283" s="33"/>
      <c r="J1283" s="33"/>
      <c r="K1283" s="33"/>
      <c r="L1283" s="33"/>
      <c r="M1283" s="33"/>
      <c r="N1283" s="33"/>
      <c r="O1283" s="33"/>
      <c r="P1283" s="1"/>
      <c r="Q1283" s="1"/>
    </row>
    <row r="1284" spans="1:17" customFormat="1" ht="15.75" customHeight="1" x14ac:dyDescent="0.2">
      <c r="A1284" s="33"/>
      <c r="B1284" s="33"/>
      <c r="C1284" s="33"/>
      <c r="D1284" s="33"/>
      <c r="E1284" s="33"/>
      <c r="F1284" s="33"/>
      <c r="G1284" s="33"/>
      <c r="H1284" s="33"/>
      <c r="I1284" s="33"/>
      <c r="J1284" s="33"/>
      <c r="K1284" s="33"/>
      <c r="L1284" s="33"/>
      <c r="M1284" s="33"/>
      <c r="N1284" s="33"/>
      <c r="O1284" s="33"/>
      <c r="P1284" s="1"/>
      <c r="Q1284" s="1"/>
    </row>
    <row r="1285" spans="1:17" customFormat="1" ht="15.75" customHeight="1" x14ac:dyDescent="0.2">
      <c r="A1285" s="33"/>
      <c r="B1285" s="33"/>
      <c r="C1285" s="33"/>
      <c r="D1285" s="33"/>
      <c r="E1285" s="33"/>
      <c r="F1285" s="33"/>
      <c r="G1285" s="33"/>
      <c r="H1285" s="33"/>
      <c r="I1285" s="33"/>
      <c r="J1285" s="33"/>
      <c r="K1285" s="33"/>
      <c r="L1285" s="33"/>
      <c r="M1285" s="33"/>
      <c r="N1285" s="33"/>
      <c r="O1285" s="33"/>
      <c r="P1285" s="1"/>
      <c r="Q1285" s="1"/>
    </row>
    <row r="1286" spans="1:17" customFormat="1" ht="15.75" customHeight="1" x14ac:dyDescent="0.2">
      <c r="A1286" s="33"/>
      <c r="B1286" s="33"/>
      <c r="C1286" s="33"/>
      <c r="D1286" s="33"/>
      <c r="E1286" s="33"/>
      <c r="F1286" s="33"/>
      <c r="G1286" s="33"/>
      <c r="H1286" s="33"/>
      <c r="I1286" s="33"/>
      <c r="J1286" s="33"/>
      <c r="K1286" s="33"/>
      <c r="L1286" s="33"/>
      <c r="M1286" s="33"/>
      <c r="N1286" s="33"/>
      <c r="O1286" s="33"/>
      <c r="P1286" s="1"/>
      <c r="Q1286" s="1"/>
    </row>
    <row r="1287" spans="1:17" customFormat="1" ht="15.75" customHeight="1" x14ac:dyDescent="0.2">
      <c r="A1287" s="33"/>
      <c r="B1287" s="33"/>
      <c r="C1287" s="33"/>
      <c r="D1287" s="33"/>
      <c r="E1287" s="33"/>
      <c r="F1287" s="33"/>
      <c r="G1287" s="33"/>
      <c r="H1287" s="33"/>
      <c r="I1287" s="33"/>
      <c r="J1287" s="33"/>
      <c r="K1287" s="33"/>
      <c r="L1287" s="33"/>
      <c r="M1287" s="33"/>
      <c r="N1287" s="33"/>
      <c r="O1287" s="33"/>
      <c r="P1287" s="1"/>
      <c r="Q1287" s="1"/>
    </row>
    <row r="1288" spans="1:17" customFormat="1" ht="15.75" customHeight="1" x14ac:dyDescent="0.2">
      <c r="A1288" s="33"/>
      <c r="B1288" s="33"/>
      <c r="C1288" s="33"/>
      <c r="D1288" s="33"/>
      <c r="E1288" s="33"/>
      <c r="F1288" s="33"/>
      <c r="G1288" s="33"/>
      <c r="H1288" s="33"/>
      <c r="I1288" s="33"/>
      <c r="J1288" s="33"/>
      <c r="K1288" s="33"/>
      <c r="L1288" s="33"/>
      <c r="M1288" s="33"/>
      <c r="N1288" s="33"/>
      <c r="O1288" s="33"/>
      <c r="P1288" s="1"/>
      <c r="Q1288" s="1"/>
    </row>
    <row r="1289" spans="1:17" customFormat="1" ht="15.75" customHeight="1" x14ac:dyDescent="0.2">
      <c r="A1289" s="33"/>
      <c r="B1289" s="33"/>
      <c r="C1289" s="33"/>
      <c r="D1289" s="33"/>
      <c r="E1289" s="33"/>
      <c r="F1289" s="33"/>
      <c r="G1289" s="33"/>
      <c r="H1289" s="33"/>
      <c r="I1289" s="33"/>
      <c r="J1289" s="33"/>
      <c r="K1289" s="33"/>
      <c r="L1289" s="33"/>
      <c r="M1289" s="33"/>
      <c r="N1289" s="33"/>
      <c r="O1289" s="33"/>
      <c r="P1289" s="1"/>
      <c r="Q1289" s="1"/>
    </row>
    <row r="1290" spans="1:17" customFormat="1" ht="15.75" customHeight="1" x14ac:dyDescent="0.2">
      <c r="A1290" s="33"/>
      <c r="B1290" s="33"/>
      <c r="C1290" s="33"/>
      <c r="D1290" s="33"/>
      <c r="E1290" s="33"/>
      <c r="F1290" s="33"/>
      <c r="G1290" s="33"/>
      <c r="H1290" s="33"/>
      <c r="I1290" s="33"/>
      <c r="J1290" s="33"/>
      <c r="K1290" s="33"/>
      <c r="L1290" s="33"/>
      <c r="M1290" s="33"/>
      <c r="N1290" s="33"/>
      <c r="O1290" s="33"/>
      <c r="P1290" s="1"/>
      <c r="Q1290" s="1"/>
    </row>
    <row r="1291" spans="1:17" customFormat="1" ht="15.75" customHeight="1" x14ac:dyDescent="0.2">
      <c r="A1291" s="33"/>
      <c r="B1291" s="33"/>
      <c r="C1291" s="33"/>
      <c r="D1291" s="33"/>
      <c r="E1291" s="33"/>
      <c r="F1291" s="33"/>
      <c r="G1291" s="33"/>
      <c r="H1291" s="33"/>
      <c r="I1291" s="33"/>
      <c r="J1291" s="33"/>
      <c r="K1291" s="33"/>
      <c r="L1291" s="33"/>
      <c r="M1291" s="33"/>
      <c r="N1291" s="33"/>
      <c r="O1291" s="33"/>
      <c r="P1291" s="1"/>
      <c r="Q1291" s="1"/>
    </row>
    <row r="1292" spans="1:17" customFormat="1" ht="15.75" customHeight="1" x14ac:dyDescent="0.2">
      <c r="A1292" s="33"/>
      <c r="B1292" s="33"/>
      <c r="C1292" s="33"/>
      <c r="D1292" s="33"/>
      <c r="E1292" s="33"/>
      <c r="F1292" s="33"/>
      <c r="G1292" s="33"/>
      <c r="H1292" s="33"/>
      <c r="I1292" s="33"/>
      <c r="J1292" s="33"/>
      <c r="K1292" s="33"/>
      <c r="L1292" s="33"/>
      <c r="M1292" s="33"/>
      <c r="N1292" s="33"/>
      <c r="O1292" s="33"/>
      <c r="P1292" s="1"/>
      <c r="Q1292" s="1"/>
    </row>
    <row r="1293" spans="1:17" customFormat="1" ht="15.75" customHeight="1" x14ac:dyDescent="0.2">
      <c r="A1293" s="33"/>
      <c r="B1293" s="33"/>
      <c r="C1293" s="33"/>
      <c r="D1293" s="33"/>
      <c r="E1293" s="33"/>
      <c r="F1293" s="33"/>
      <c r="G1293" s="33"/>
      <c r="H1293" s="33"/>
      <c r="I1293" s="33"/>
      <c r="J1293" s="33"/>
      <c r="K1293" s="33"/>
      <c r="L1293" s="33"/>
      <c r="M1293" s="33"/>
      <c r="N1293" s="33"/>
      <c r="O1293" s="33"/>
      <c r="P1293" s="1"/>
      <c r="Q1293" s="1"/>
    </row>
    <row r="1294" spans="1:17" customFormat="1" ht="15.75" customHeight="1" x14ac:dyDescent="0.2">
      <c r="A1294" s="33"/>
      <c r="B1294" s="33"/>
      <c r="C1294" s="33"/>
      <c r="D1294" s="33"/>
      <c r="E1294" s="33"/>
      <c r="F1294" s="33"/>
      <c r="G1294" s="33"/>
      <c r="H1294" s="33"/>
      <c r="I1294" s="33"/>
      <c r="J1294" s="33"/>
      <c r="K1294" s="33"/>
      <c r="L1294" s="33"/>
      <c r="M1294" s="33"/>
      <c r="N1294" s="33"/>
      <c r="O1294" s="33"/>
      <c r="P1294" s="1"/>
      <c r="Q1294" s="1"/>
    </row>
    <row r="1295" spans="1:17" customFormat="1" ht="15.75" customHeight="1" x14ac:dyDescent="0.2">
      <c r="A1295" s="33"/>
      <c r="B1295" s="33"/>
      <c r="C1295" s="33"/>
      <c r="D1295" s="33"/>
      <c r="E1295" s="33"/>
      <c r="F1295" s="33"/>
      <c r="G1295" s="33"/>
      <c r="H1295" s="33"/>
      <c r="I1295" s="33"/>
      <c r="J1295" s="33"/>
      <c r="K1295" s="33"/>
      <c r="L1295" s="33"/>
      <c r="M1295" s="33"/>
      <c r="N1295" s="33"/>
      <c r="O1295" s="33"/>
      <c r="P1295" s="1"/>
      <c r="Q1295" s="1"/>
    </row>
    <row r="1296" spans="1:17" customFormat="1" ht="15.75" customHeight="1" x14ac:dyDescent="0.2">
      <c r="A1296" s="33"/>
      <c r="B1296" s="33"/>
      <c r="C1296" s="33"/>
      <c r="D1296" s="33"/>
      <c r="E1296" s="33"/>
      <c r="F1296" s="33"/>
      <c r="G1296" s="33"/>
      <c r="H1296" s="33"/>
      <c r="I1296" s="33"/>
      <c r="J1296" s="33"/>
      <c r="K1296" s="33"/>
      <c r="L1296" s="33"/>
      <c r="M1296" s="33"/>
      <c r="N1296" s="33"/>
      <c r="O1296" s="33"/>
      <c r="P1296" s="1"/>
      <c r="Q1296" s="1"/>
    </row>
    <row r="1297" spans="1:17" customFormat="1" ht="15.75" customHeight="1" x14ac:dyDescent="0.2">
      <c r="A1297" s="33"/>
      <c r="B1297" s="33"/>
      <c r="C1297" s="33"/>
      <c r="D1297" s="33"/>
      <c r="E1297" s="33"/>
      <c r="F1297" s="33"/>
      <c r="G1297" s="33"/>
      <c r="H1297" s="33"/>
      <c r="I1297" s="33"/>
      <c r="J1297" s="33"/>
      <c r="K1297" s="33"/>
      <c r="L1297" s="33"/>
      <c r="M1297" s="33"/>
      <c r="N1297" s="33"/>
      <c r="O1297" s="33"/>
      <c r="P1297" s="1"/>
      <c r="Q1297" s="1"/>
    </row>
    <row r="1298" spans="1:17" customFormat="1" ht="15.75" customHeight="1" x14ac:dyDescent="0.2">
      <c r="A1298" s="33"/>
      <c r="B1298" s="33"/>
      <c r="C1298" s="33"/>
      <c r="D1298" s="33"/>
      <c r="E1298" s="33"/>
      <c r="F1298" s="33"/>
      <c r="G1298" s="33"/>
      <c r="H1298" s="33"/>
      <c r="I1298" s="33"/>
      <c r="J1298" s="33"/>
      <c r="K1298" s="33"/>
      <c r="L1298" s="33"/>
      <c r="M1298" s="33"/>
      <c r="N1298" s="33"/>
      <c r="O1298" s="33"/>
      <c r="P1298" s="1"/>
      <c r="Q1298" s="1"/>
    </row>
    <row r="1299" spans="1:17" customFormat="1" ht="15.75" customHeight="1" x14ac:dyDescent="0.2">
      <c r="A1299" s="33"/>
      <c r="B1299" s="33"/>
      <c r="C1299" s="33"/>
      <c r="D1299" s="33"/>
      <c r="E1299" s="33"/>
      <c r="F1299" s="33"/>
      <c r="G1299" s="33"/>
      <c r="H1299" s="33"/>
      <c r="I1299" s="33"/>
      <c r="J1299" s="33"/>
      <c r="K1299" s="33"/>
      <c r="L1299" s="33"/>
      <c r="M1299" s="33"/>
      <c r="N1299" s="33"/>
      <c r="O1299" s="33"/>
      <c r="P1299" s="1"/>
      <c r="Q1299" s="1"/>
    </row>
    <row r="1300" spans="1:17" customFormat="1" ht="15.75" customHeight="1" x14ac:dyDescent="0.2">
      <c r="A1300" s="33"/>
      <c r="B1300" s="33"/>
      <c r="C1300" s="33"/>
      <c r="D1300" s="33"/>
      <c r="E1300" s="33"/>
      <c r="F1300" s="33"/>
      <c r="G1300" s="33"/>
      <c r="H1300" s="33"/>
      <c r="I1300" s="33"/>
      <c r="J1300" s="33"/>
      <c r="K1300" s="33"/>
      <c r="L1300" s="33"/>
      <c r="M1300" s="33"/>
      <c r="N1300" s="33"/>
      <c r="O1300" s="33"/>
      <c r="P1300" s="1"/>
      <c r="Q1300" s="1"/>
    </row>
    <row r="1301" spans="1:17" customFormat="1" ht="15.75" customHeight="1" x14ac:dyDescent="0.2">
      <c r="A1301" s="33"/>
      <c r="B1301" s="33"/>
      <c r="C1301" s="33"/>
      <c r="D1301" s="33"/>
      <c r="E1301" s="33"/>
      <c r="F1301" s="33"/>
      <c r="G1301" s="33"/>
      <c r="H1301" s="33"/>
      <c r="I1301" s="33"/>
      <c r="J1301" s="33"/>
      <c r="K1301" s="33"/>
      <c r="L1301" s="33"/>
      <c r="M1301" s="33"/>
      <c r="N1301" s="33"/>
      <c r="O1301" s="33"/>
      <c r="P1301" s="1"/>
      <c r="Q1301" s="1"/>
    </row>
    <row r="1302" spans="1:17" customFormat="1" ht="15.75" customHeight="1" x14ac:dyDescent="0.2">
      <c r="A1302" s="33"/>
      <c r="B1302" s="33"/>
      <c r="C1302" s="33"/>
      <c r="D1302" s="33"/>
      <c r="E1302" s="33"/>
      <c r="F1302" s="33"/>
      <c r="G1302" s="33"/>
      <c r="H1302" s="33"/>
      <c r="I1302" s="33"/>
      <c r="J1302" s="33"/>
      <c r="K1302" s="33"/>
      <c r="L1302" s="33"/>
      <c r="M1302" s="33"/>
      <c r="N1302" s="33"/>
      <c r="O1302" s="33"/>
      <c r="P1302" s="1"/>
      <c r="Q1302" s="1"/>
    </row>
    <row r="1303" spans="1:17" customFormat="1" ht="15.75" customHeight="1" x14ac:dyDescent="0.2">
      <c r="A1303" s="33"/>
      <c r="B1303" s="33"/>
      <c r="C1303" s="33"/>
      <c r="D1303" s="33"/>
      <c r="E1303" s="33"/>
      <c r="F1303" s="33"/>
      <c r="G1303" s="33"/>
      <c r="H1303" s="33"/>
      <c r="I1303" s="33"/>
      <c r="J1303" s="33"/>
      <c r="K1303" s="33"/>
      <c r="L1303" s="33"/>
      <c r="M1303" s="33"/>
      <c r="N1303" s="33"/>
      <c r="O1303" s="33"/>
      <c r="P1303" s="1"/>
      <c r="Q1303" s="1"/>
    </row>
    <row r="1304" spans="1:17" customFormat="1" ht="15.75" customHeight="1" x14ac:dyDescent="0.2">
      <c r="A1304" s="33"/>
      <c r="B1304" s="33"/>
      <c r="C1304" s="33"/>
      <c r="D1304" s="33"/>
      <c r="E1304" s="33"/>
      <c r="F1304" s="33"/>
      <c r="G1304" s="33"/>
      <c r="H1304" s="33"/>
      <c r="I1304" s="33"/>
      <c r="J1304" s="33"/>
      <c r="K1304" s="33"/>
      <c r="L1304" s="33"/>
      <c r="M1304" s="33"/>
      <c r="N1304" s="33"/>
      <c r="O1304" s="33"/>
      <c r="P1304" s="1"/>
      <c r="Q1304" s="1"/>
    </row>
    <row r="1305" spans="1:17" customFormat="1" ht="15.75" customHeight="1" x14ac:dyDescent="0.2">
      <c r="A1305" s="33"/>
      <c r="B1305" s="33"/>
      <c r="C1305" s="33"/>
      <c r="D1305" s="33"/>
      <c r="E1305" s="33"/>
      <c r="F1305" s="33"/>
      <c r="G1305" s="33"/>
      <c r="H1305" s="33"/>
      <c r="I1305" s="33"/>
      <c r="J1305" s="33"/>
      <c r="K1305" s="33"/>
      <c r="L1305" s="33"/>
      <c r="M1305" s="33"/>
      <c r="N1305" s="33"/>
      <c r="O1305" s="33"/>
      <c r="P1305" s="1"/>
      <c r="Q1305" s="1"/>
    </row>
    <row r="1306" spans="1:17" customFormat="1" ht="15.75" customHeight="1" x14ac:dyDescent="0.2">
      <c r="A1306" s="33"/>
      <c r="B1306" s="33"/>
      <c r="C1306" s="33"/>
      <c r="D1306" s="33"/>
      <c r="E1306" s="33"/>
      <c r="F1306" s="33"/>
      <c r="G1306" s="33"/>
      <c r="H1306" s="33"/>
      <c r="I1306" s="33"/>
      <c r="J1306" s="33"/>
      <c r="K1306" s="33"/>
      <c r="L1306" s="33"/>
      <c r="M1306" s="33"/>
      <c r="N1306" s="33"/>
      <c r="O1306" s="33"/>
      <c r="P1306" s="1"/>
      <c r="Q1306" s="1"/>
    </row>
    <row r="1307" spans="1:17" customFormat="1" ht="15.75" customHeight="1" x14ac:dyDescent="0.2">
      <c r="A1307" s="33"/>
      <c r="B1307" s="33"/>
      <c r="C1307" s="33"/>
      <c r="D1307" s="33"/>
      <c r="E1307" s="33"/>
      <c r="F1307" s="33"/>
      <c r="G1307" s="33"/>
      <c r="H1307" s="33"/>
      <c r="I1307" s="33"/>
      <c r="J1307" s="33"/>
      <c r="K1307" s="33"/>
      <c r="L1307" s="33"/>
      <c r="M1307" s="33"/>
      <c r="N1307" s="33"/>
      <c r="O1307" s="33"/>
      <c r="P1307" s="1"/>
      <c r="Q1307" s="1"/>
    </row>
    <row r="1308" spans="1:17" customFormat="1" ht="15.75" customHeight="1" x14ac:dyDescent="0.2">
      <c r="A1308" s="33"/>
      <c r="B1308" s="33"/>
      <c r="C1308" s="33"/>
      <c r="D1308" s="33"/>
      <c r="E1308" s="33"/>
      <c r="F1308" s="33"/>
      <c r="G1308" s="33"/>
      <c r="H1308" s="33"/>
      <c r="I1308" s="33"/>
      <c r="J1308" s="33"/>
      <c r="K1308" s="33"/>
      <c r="L1308" s="33"/>
      <c r="M1308" s="33"/>
      <c r="N1308" s="33"/>
      <c r="O1308" s="33"/>
      <c r="P1308" s="1"/>
      <c r="Q1308" s="1"/>
    </row>
    <row r="1309" spans="1:17" customFormat="1" ht="15.75" customHeight="1" x14ac:dyDescent="0.2">
      <c r="A1309" s="33"/>
      <c r="B1309" s="33"/>
      <c r="C1309" s="33"/>
      <c r="D1309" s="33"/>
      <c r="E1309" s="33"/>
      <c r="F1309" s="33"/>
      <c r="G1309" s="33"/>
      <c r="H1309" s="33"/>
      <c r="I1309" s="33"/>
      <c r="J1309" s="33"/>
      <c r="K1309" s="33"/>
      <c r="L1309" s="33"/>
      <c r="M1309" s="33"/>
      <c r="N1309" s="33"/>
      <c r="O1309" s="33"/>
      <c r="P1309" s="1"/>
      <c r="Q1309" s="1"/>
    </row>
    <row r="1310" spans="1:17" customFormat="1" ht="15.75" customHeight="1" x14ac:dyDescent="0.2">
      <c r="A1310" s="33"/>
      <c r="B1310" s="33"/>
      <c r="C1310" s="33"/>
      <c r="D1310" s="33"/>
      <c r="E1310" s="33"/>
      <c r="F1310" s="33"/>
      <c r="G1310" s="33"/>
      <c r="H1310" s="33"/>
      <c r="I1310" s="33"/>
      <c r="J1310" s="33"/>
      <c r="K1310" s="33"/>
      <c r="L1310" s="33"/>
      <c r="M1310" s="33"/>
      <c r="N1310" s="33"/>
      <c r="O1310" s="33"/>
      <c r="P1310" s="1"/>
      <c r="Q1310" s="1"/>
    </row>
    <row r="1311" spans="1:17" customFormat="1" ht="15.75" customHeight="1" x14ac:dyDescent="0.2">
      <c r="A1311" s="33"/>
      <c r="B1311" s="33"/>
      <c r="C1311" s="33"/>
      <c r="D1311" s="33"/>
      <c r="E1311" s="33"/>
      <c r="F1311" s="33"/>
      <c r="G1311" s="33"/>
      <c r="H1311" s="33"/>
      <c r="I1311" s="33"/>
      <c r="J1311" s="33"/>
      <c r="K1311" s="33"/>
      <c r="L1311" s="33"/>
      <c r="M1311" s="33"/>
      <c r="N1311" s="33"/>
      <c r="O1311" s="33"/>
      <c r="P1311" s="1"/>
      <c r="Q1311" s="1"/>
    </row>
    <row r="1312" spans="1:17" customFormat="1" ht="15.75" customHeight="1" x14ac:dyDescent="0.2">
      <c r="A1312" s="33"/>
      <c r="B1312" s="33"/>
      <c r="C1312" s="33"/>
      <c r="D1312" s="33"/>
      <c r="E1312" s="33"/>
      <c r="F1312" s="33"/>
      <c r="G1312" s="33"/>
      <c r="H1312" s="33"/>
      <c r="I1312" s="33"/>
      <c r="J1312" s="33"/>
      <c r="K1312" s="33"/>
      <c r="L1312" s="33"/>
      <c r="M1312" s="33"/>
      <c r="N1312" s="33"/>
      <c r="O1312" s="33"/>
      <c r="P1312" s="1"/>
      <c r="Q1312" s="1"/>
    </row>
    <row r="1313" spans="1:17" customFormat="1" ht="15.75" customHeight="1" x14ac:dyDescent="0.2">
      <c r="A1313" s="33"/>
      <c r="B1313" s="33"/>
      <c r="C1313" s="33"/>
      <c r="D1313" s="33"/>
      <c r="E1313" s="33"/>
      <c r="F1313" s="33"/>
      <c r="G1313" s="33"/>
      <c r="H1313" s="33"/>
      <c r="I1313" s="33"/>
      <c r="J1313" s="33"/>
      <c r="K1313" s="33"/>
      <c r="L1313" s="33"/>
      <c r="M1313" s="33"/>
      <c r="N1313" s="33"/>
      <c r="O1313" s="33"/>
      <c r="P1313" s="1"/>
      <c r="Q1313" s="1"/>
    </row>
    <row r="1314" spans="1:17" customFormat="1" ht="15.75" customHeight="1" x14ac:dyDescent="0.2">
      <c r="A1314" s="33"/>
      <c r="B1314" s="33"/>
      <c r="C1314" s="33"/>
      <c r="D1314" s="33"/>
      <c r="E1314" s="33"/>
      <c r="F1314" s="33"/>
      <c r="G1314" s="33"/>
      <c r="H1314" s="33"/>
      <c r="I1314" s="33"/>
      <c r="J1314" s="33"/>
      <c r="K1314" s="33"/>
      <c r="L1314" s="33"/>
      <c r="M1314" s="33"/>
      <c r="N1314" s="33"/>
      <c r="O1314" s="33"/>
      <c r="P1314" s="1"/>
      <c r="Q1314" s="1"/>
    </row>
    <row r="1315" spans="1:17" customFormat="1" ht="15.75" customHeight="1" x14ac:dyDescent="0.2">
      <c r="A1315" s="33"/>
      <c r="B1315" s="33"/>
      <c r="C1315" s="33"/>
      <c r="D1315" s="33"/>
      <c r="E1315" s="33"/>
      <c r="F1315" s="33"/>
      <c r="G1315" s="33"/>
      <c r="H1315" s="33"/>
      <c r="I1315" s="33"/>
      <c r="J1315" s="33"/>
      <c r="K1315" s="33"/>
      <c r="L1315" s="33"/>
      <c r="M1315" s="33"/>
      <c r="N1315" s="33"/>
      <c r="O1315" s="33"/>
      <c r="P1315" s="1"/>
      <c r="Q1315" s="1"/>
    </row>
    <row r="1316" spans="1:17" customFormat="1" ht="15.75" customHeight="1" x14ac:dyDescent="0.2">
      <c r="A1316" s="33"/>
      <c r="B1316" s="33"/>
      <c r="C1316" s="33"/>
      <c r="D1316" s="33"/>
      <c r="E1316" s="33"/>
      <c r="F1316" s="33"/>
      <c r="G1316" s="33"/>
      <c r="H1316" s="33"/>
      <c r="I1316" s="33"/>
      <c r="J1316" s="33"/>
      <c r="K1316" s="33"/>
      <c r="L1316" s="33"/>
      <c r="M1316" s="33"/>
      <c r="N1316" s="33"/>
      <c r="O1316" s="33"/>
      <c r="P1316" s="1"/>
      <c r="Q1316" s="1"/>
    </row>
    <row r="1317" spans="1:17" customFormat="1" ht="15.75" customHeight="1" x14ac:dyDescent="0.2">
      <c r="A1317" s="33"/>
      <c r="B1317" s="33"/>
      <c r="C1317" s="33"/>
      <c r="D1317" s="33"/>
      <c r="E1317" s="33"/>
      <c r="F1317" s="33"/>
      <c r="G1317" s="33"/>
      <c r="H1317" s="33"/>
      <c r="I1317" s="33"/>
      <c r="J1317" s="33"/>
      <c r="K1317" s="33"/>
      <c r="L1317" s="33"/>
      <c r="M1317" s="33"/>
      <c r="N1317" s="33"/>
      <c r="O1317" s="33"/>
      <c r="P1317" s="1"/>
      <c r="Q1317" s="1"/>
    </row>
    <row r="1318" spans="1:17" customFormat="1" ht="15.75" customHeight="1" x14ac:dyDescent="0.2">
      <c r="A1318" s="33"/>
      <c r="B1318" s="33"/>
      <c r="C1318" s="33"/>
      <c r="D1318" s="33"/>
      <c r="E1318" s="33"/>
      <c r="F1318" s="33"/>
      <c r="G1318" s="33"/>
      <c r="H1318" s="33"/>
      <c r="I1318" s="33"/>
      <c r="J1318" s="33"/>
      <c r="K1318" s="33"/>
      <c r="L1318" s="33"/>
      <c r="M1318" s="33"/>
      <c r="N1318" s="33"/>
      <c r="O1318" s="33"/>
      <c r="P1318" s="1"/>
      <c r="Q1318" s="1"/>
    </row>
    <row r="1319" spans="1:17" customFormat="1" ht="15.75" customHeight="1" x14ac:dyDescent="0.2">
      <c r="A1319" s="33"/>
      <c r="B1319" s="33"/>
      <c r="C1319" s="33"/>
      <c r="D1319" s="33"/>
      <c r="E1319" s="33"/>
      <c r="F1319" s="33"/>
      <c r="G1319" s="33"/>
      <c r="H1319" s="33"/>
      <c r="I1319" s="33"/>
      <c r="J1319" s="33"/>
      <c r="K1319" s="33"/>
      <c r="L1319" s="33"/>
      <c r="M1319" s="33"/>
      <c r="N1319" s="33"/>
      <c r="O1319" s="33"/>
      <c r="P1319" s="1"/>
      <c r="Q1319" s="1"/>
    </row>
    <row r="1320" spans="1:17" customFormat="1" ht="15.75" customHeight="1" x14ac:dyDescent="0.2">
      <c r="A1320" s="33"/>
      <c r="B1320" s="33"/>
      <c r="C1320" s="33"/>
      <c r="D1320" s="33"/>
      <c r="E1320" s="33"/>
      <c r="F1320" s="33"/>
      <c r="G1320" s="33"/>
      <c r="H1320" s="33"/>
      <c r="I1320" s="33"/>
      <c r="J1320" s="33"/>
      <c r="K1320" s="33"/>
      <c r="L1320" s="33"/>
      <c r="M1320" s="33"/>
      <c r="N1320" s="33"/>
      <c r="O1320" s="33"/>
      <c r="P1320" s="1"/>
      <c r="Q1320" s="1"/>
    </row>
    <row r="1321" spans="1:17" customFormat="1" ht="15.75" customHeight="1" x14ac:dyDescent="0.2">
      <c r="A1321" s="33"/>
      <c r="B1321" s="33"/>
      <c r="C1321" s="33"/>
      <c r="D1321" s="33"/>
      <c r="E1321" s="33"/>
      <c r="F1321" s="33"/>
      <c r="G1321" s="33"/>
      <c r="H1321" s="33"/>
      <c r="I1321" s="33"/>
      <c r="J1321" s="33"/>
      <c r="K1321" s="33"/>
      <c r="L1321" s="33"/>
      <c r="M1321" s="33"/>
      <c r="N1321" s="33"/>
      <c r="O1321" s="33"/>
      <c r="P1321" s="1"/>
      <c r="Q1321" s="1"/>
    </row>
    <row r="1322" spans="1:17" customFormat="1" ht="15.75" customHeight="1" x14ac:dyDescent="0.2">
      <c r="A1322" s="33"/>
      <c r="B1322" s="33"/>
      <c r="C1322" s="33"/>
      <c r="D1322" s="33"/>
      <c r="E1322" s="33"/>
      <c r="F1322" s="33"/>
      <c r="G1322" s="33"/>
      <c r="H1322" s="33"/>
      <c r="I1322" s="33"/>
      <c r="J1322" s="33"/>
      <c r="K1322" s="33"/>
      <c r="L1322" s="33"/>
      <c r="M1322" s="33"/>
      <c r="N1322" s="33"/>
      <c r="O1322" s="33"/>
      <c r="P1322" s="1"/>
      <c r="Q1322" s="1"/>
    </row>
    <row r="1323" spans="1:17" customFormat="1" ht="15.75" customHeight="1" x14ac:dyDescent="0.2">
      <c r="A1323" s="33"/>
      <c r="B1323" s="33"/>
      <c r="C1323" s="33"/>
      <c r="D1323" s="33"/>
      <c r="E1323" s="33"/>
      <c r="F1323" s="33"/>
      <c r="G1323" s="33"/>
      <c r="H1323" s="33"/>
      <c r="I1323" s="33"/>
      <c r="J1323" s="33"/>
      <c r="K1323" s="33"/>
      <c r="L1323" s="33"/>
      <c r="M1323" s="33"/>
      <c r="N1323" s="33"/>
      <c r="O1323" s="33"/>
      <c r="P1323" s="1"/>
      <c r="Q1323" s="1"/>
    </row>
    <row r="1324" spans="1:17" customFormat="1" ht="15.75" customHeight="1" x14ac:dyDescent="0.2">
      <c r="A1324" s="33"/>
      <c r="B1324" s="33"/>
      <c r="C1324" s="33"/>
      <c r="D1324" s="33"/>
      <c r="E1324" s="33"/>
      <c r="F1324" s="33"/>
      <c r="G1324" s="33"/>
      <c r="H1324" s="33"/>
      <c r="I1324" s="33"/>
      <c r="J1324" s="33"/>
      <c r="K1324" s="33"/>
      <c r="L1324" s="33"/>
      <c r="M1324" s="33"/>
      <c r="N1324" s="33"/>
      <c r="O1324" s="33"/>
      <c r="P1324" s="1"/>
      <c r="Q1324" s="1"/>
    </row>
    <row r="1325" spans="1:17" customFormat="1" ht="15.75" customHeight="1" x14ac:dyDescent="0.2">
      <c r="A1325" s="33"/>
      <c r="B1325" s="33"/>
      <c r="C1325" s="33"/>
      <c r="D1325" s="33"/>
      <c r="E1325" s="33"/>
      <c r="F1325" s="33"/>
      <c r="G1325" s="33"/>
      <c r="H1325" s="33"/>
      <c r="I1325" s="33"/>
      <c r="J1325" s="33"/>
      <c r="K1325" s="33"/>
      <c r="L1325" s="33"/>
      <c r="M1325" s="33"/>
      <c r="N1325" s="33"/>
      <c r="O1325" s="33"/>
      <c r="P1325" s="1"/>
      <c r="Q1325" s="1"/>
    </row>
    <row r="1326" spans="1:17" customFormat="1" ht="15.75" customHeight="1" x14ac:dyDescent="0.2">
      <c r="A1326" s="33"/>
      <c r="B1326" s="33"/>
      <c r="C1326" s="33"/>
      <c r="D1326" s="33"/>
      <c r="E1326" s="33"/>
      <c r="F1326" s="33"/>
      <c r="G1326" s="33"/>
      <c r="H1326" s="33"/>
      <c r="I1326" s="33"/>
      <c r="J1326" s="33"/>
      <c r="K1326" s="33"/>
      <c r="L1326" s="33"/>
      <c r="M1326" s="33"/>
      <c r="N1326" s="33"/>
      <c r="O1326" s="33"/>
      <c r="P1326" s="1"/>
      <c r="Q1326" s="1"/>
    </row>
    <row r="1327" spans="1:17" customFormat="1" ht="15.75" customHeight="1" x14ac:dyDescent="0.2">
      <c r="A1327" s="33"/>
      <c r="B1327" s="33"/>
      <c r="C1327" s="33"/>
      <c r="D1327" s="33"/>
      <c r="E1327" s="33"/>
      <c r="F1327" s="33"/>
      <c r="G1327" s="33"/>
      <c r="H1327" s="33"/>
      <c r="I1327" s="33"/>
      <c r="J1327" s="33"/>
      <c r="K1327" s="33"/>
      <c r="L1327" s="33"/>
      <c r="M1327" s="33"/>
      <c r="N1327" s="33"/>
      <c r="O1327" s="33"/>
      <c r="P1327" s="1"/>
      <c r="Q1327" s="1"/>
    </row>
    <row r="1328" spans="1:17" customFormat="1" ht="15.75" customHeight="1" x14ac:dyDescent="0.2">
      <c r="A1328" s="33"/>
      <c r="B1328" s="33"/>
      <c r="C1328" s="33"/>
      <c r="D1328" s="33"/>
      <c r="E1328" s="33"/>
      <c r="F1328" s="33"/>
      <c r="G1328" s="33"/>
      <c r="H1328" s="33"/>
      <c r="I1328" s="33"/>
      <c r="J1328" s="33"/>
      <c r="K1328" s="33"/>
      <c r="L1328" s="33"/>
      <c r="M1328" s="33"/>
      <c r="N1328" s="33"/>
      <c r="O1328" s="33"/>
      <c r="P1328" s="1"/>
      <c r="Q1328" s="1"/>
    </row>
    <row r="1329" spans="1:17" customFormat="1" ht="15.75" customHeight="1" x14ac:dyDescent="0.2">
      <c r="A1329" s="33"/>
      <c r="B1329" s="33"/>
      <c r="C1329" s="33"/>
      <c r="D1329" s="33"/>
      <c r="E1329" s="33"/>
      <c r="F1329" s="33"/>
      <c r="G1329" s="33"/>
      <c r="H1329" s="33"/>
      <c r="I1329" s="33"/>
      <c r="J1329" s="33"/>
      <c r="K1329" s="33"/>
      <c r="L1329" s="33"/>
      <c r="M1329" s="33"/>
      <c r="N1329" s="33"/>
      <c r="O1329" s="33"/>
      <c r="P1329" s="1"/>
      <c r="Q1329" s="1"/>
    </row>
    <row r="1330" spans="1:17" customFormat="1" ht="15.75" customHeight="1" x14ac:dyDescent="0.2">
      <c r="A1330" s="33"/>
      <c r="B1330" s="33"/>
      <c r="C1330" s="33"/>
      <c r="D1330" s="33"/>
      <c r="E1330" s="33"/>
      <c r="F1330" s="33"/>
      <c r="G1330" s="33"/>
      <c r="H1330" s="33"/>
      <c r="I1330" s="33"/>
      <c r="J1330" s="33"/>
      <c r="K1330" s="33"/>
      <c r="L1330" s="33"/>
      <c r="M1330" s="33"/>
      <c r="N1330" s="33"/>
      <c r="O1330" s="33"/>
      <c r="P1330" s="1"/>
      <c r="Q1330" s="1"/>
    </row>
    <row r="1331" spans="1:17" customFormat="1" ht="15.75" customHeight="1" x14ac:dyDescent="0.2">
      <c r="A1331" s="33"/>
      <c r="B1331" s="33"/>
      <c r="C1331" s="33"/>
      <c r="D1331" s="33"/>
      <c r="E1331" s="33"/>
      <c r="F1331" s="33"/>
      <c r="G1331" s="33"/>
      <c r="H1331" s="33"/>
      <c r="I1331" s="33"/>
      <c r="J1331" s="33"/>
      <c r="K1331" s="33"/>
      <c r="L1331" s="33"/>
      <c r="M1331" s="33"/>
      <c r="N1331" s="33"/>
      <c r="O1331" s="33"/>
      <c r="P1331" s="1"/>
      <c r="Q1331" s="1"/>
    </row>
    <row r="1332" spans="1:17" customFormat="1" ht="15.75" customHeight="1" x14ac:dyDescent="0.2">
      <c r="A1332" s="33"/>
      <c r="B1332" s="33"/>
      <c r="C1332" s="33"/>
      <c r="D1332" s="33"/>
      <c r="E1332" s="33"/>
      <c r="F1332" s="33"/>
      <c r="G1332" s="33"/>
      <c r="H1332" s="33"/>
      <c r="I1332" s="33"/>
      <c r="J1332" s="33"/>
      <c r="K1332" s="33"/>
      <c r="L1332" s="33"/>
      <c r="M1332" s="33"/>
      <c r="N1332" s="33"/>
      <c r="O1332" s="33"/>
      <c r="P1332" s="1"/>
      <c r="Q1332" s="1"/>
    </row>
    <row r="1333" spans="1:17" customFormat="1" ht="15.75" customHeight="1" x14ac:dyDescent="0.2">
      <c r="A1333" s="33"/>
      <c r="B1333" s="33"/>
      <c r="C1333" s="33"/>
      <c r="D1333" s="33"/>
      <c r="E1333" s="33"/>
      <c r="F1333" s="33"/>
      <c r="G1333" s="33"/>
      <c r="H1333" s="33"/>
      <c r="I1333" s="33"/>
      <c r="J1333" s="33"/>
      <c r="K1333" s="33"/>
      <c r="L1333" s="33"/>
      <c r="M1333" s="33"/>
      <c r="N1333" s="33"/>
      <c r="O1333" s="33"/>
      <c r="P1333" s="1"/>
      <c r="Q1333" s="1"/>
    </row>
    <row r="1334" spans="1:17" customFormat="1" ht="15.75" customHeight="1" x14ac:dyDescent="0.2">
      <c r="A1334" s="33"/>
      <c r="B1334" s="33"/>
      <c r="C1334" s="33"/>
      <c r="D1334" s="33"/>
      <c r="E1334" s="33"/>
      <c r="F1334" s="33"/>
      <c r="G1334" s="33"/>
      <c r="H1334" s="33"/>
      <c r="I1334" s="33"/>
      <c r="J1334" s="33"/>
      <c r="K1334" s="33"/>
      <c r="L1334" s="33"/>
      <c r="M1334" s="33"/>
      <c r="N1334" s="33"/>
      <c r="O1334" s="33"/>
      <c r="P1334" s="1"/>
      <c r="Q1334" s="1"/>
    </row>
    <row r="1335" spans="1:17" customFormat="1" ht="15.75" customHeight="1" x14ac:dyDescent="0.2">
      <c r="A1335" s="33"/>
      <c r="B1335" s="33"/>
      <c r="C1335" s="33"/>
      <c r="D1335" s="33"/>
      <c r="E1335" s="33"/>
      <c r="F1335" s="33"/>
      <c r="G1335" s="33"/>
      <c r="H1335" s="33"/>
      <c r="I1335" s="33"/>
      <c r="J1335" s="33"/>
      <c r="K1335" s="33"/>
      <c r="L1335" s="33"/>
      <c r="M1335" s="33"/>
      <c r="N1335" s="33"/>
      <c r="O1335" s="33"/>
      <c r="P1335" s="1"/>
      <c r="Q1335" s="1"/>
    </row>
    <row r="1336" spans="1:17" customFormat="1" ht="15.75" customHeight="1" x14ac:dyDescent="0.2">
      <c r="A1336" s="33"/>
      <c r="B1336" s="33"/>
      <c r="C1336" s="33"/>
      <c r="D1336" s="33"/>
      <c r="E1336" s="33"/>
      <c r="F1336" s="33"/>
      <c r="G1336" s="33"/>
      <c r="H1336" s="33"/>
      <c r="I1336" s="33"/>
      <c r="J1336" s="33"/>
      <c r="K1336" s="33"/>
      <c r="L1336" s="33"/>
      <c r="M1336" s="33"/>
      <c r="N1336" s="33"/>
      <c r="O1336" s="33"/>
      <c r="P1336" s="1"/>
      <c r="Q1336" s="1"/>
    </row>
    <row r="1337" spans="1:17" customFormat="1" ht="15.75" customHeight="1" x14ac:dyDescent="0.2">
      <c r="A1337" s="33"/>
      <c r="B1337" s="33"/>
      <c r="C1337" s="33"/>
      <c r="D1337" s="33"/>
      <c r="E1337" s="33"/>
      <c r="F1337" s="33"/>
      <c r="G1337" s="33"/>
      <c r="H1337" s="33"/>
      <c r="I1337" s="33"/>
      <c r="J1337" s="33"/>
      <c r="K1337" s="33"/>
      <c r="L1337" s="33"/>
      <c r="M1337" s="33"/>
      <c r="N1337" s="33"/>
      <c r="O1337" s="33"/>
      <c r="P1337" s="1"/>
      <c r="Q1337" s="1"/>
    </row>
    <row r="1338" spans="1:17" customFormat="1" ht="15.75" customHeight="1" x14ac:dyDescent="0.2">
      <c r="A1338" s="33"/>
      <c r="B1338" s="33"/>
      <c r="C1338" s="33"/>
      <c r="D1338" s="33"/>
      <c r="E1338" s="33"/>
      <c r="F1338" s="33"/>
      <c r="G1338" s="33"/>
      <c r="H1338" s="33"/>
      <c r="I1338" s="33"/>
      <c r="J1338" s="33"/>
      <c r="K1338" s="33"/>
      <c r="L1338" s="33"/>
      <c r="M1338" s="33"/>
      <c r="N1338" s="33"/>
      <c r="O1338" s="33"/>
      <c r="P1338" s="1"/>
      <c r="Q1338" s="1"/>
    </row>
    <row r="1339" spans="1:17" customFormat="1" ht="15.75" customHeight="1" x14ac:dyDescent="0.2">
      <c r="A1339" s="33"/>
      <c r="B1339" s="33"/>
      <c r="C1339" s="33"/>
      <c r="D1339" s="33"/>
      <c r="E1339" s="33"/>
      <c r="F1339" s="33"/>
      <c r="G1339" s="33"/>
      <c r="H1339" s="33"/>
      <c r="I1339" s="33"/>
      <c r="J1339" s="33"/>
      <c r="K1339" s="33"/>
      <c r="L1339" s="33"/>
      <c r="M1339" s="33"/>
      <c r="N1339" s="33"/>
      <c r="O1339" s="33"/>
      <c r="P1339" s="1"/>
      <c r="Q1339" s="1"/>
    </row>
    <row r="1340" spans="1:17" customFormat="1" ht="15.75" customHeight="1" x14ac:dyDescent="0.2">
      <c r="A1340" s="33"/>
      <c r="B1340" s="33"/>
      <c r="C1340" s="33"/>
      <c r="D1340" s="33"/>
      <c r="E1340" s="33"/>
      <c r="F1340" s="33"/>
      <c r="G1340" s="33"/>
      <c r="H1340" s="33"/>
      <c r="I1340" s="33"/>
      <c r="J1340" s="33"/>
      <c r="K1340" s="33"/>
      <c r="L1340" s="33"/>
      <c r="M1340" s="33"/>
      <c r="N1340" s="33"/>
      <c r="O1340" s="33"/>
      <c r="P1340" s="1"/>
      <c r="Q1340" s="1"/>
    </row>
    <row r="1341" spans="1:17" customFormat="1" ht="15.75" customHeight="1" x14ac:dyDescent="0.2">
      <c r="A1341" s="33"/>
      <c r="B1341" s="33"/>
      <c r="C1341" s="33"/>
      <c r="D1341" s="33"/>
      <c r="E1341" s="33"/>
      <c r="F1341" s="33"/>
      <c r="G1341" s="33"/>
      <c r="H1341" s="33"/>
      <c r="I1341" s="33"/>
      <c r="J1341" s="33"/>
      <c r="K1341" s="33"/>
      <c r="L1341" s="33"/>
      <c r="M1341" s="33"/>
      <c r="N1341" s="33"/>
      <c r="O1341" s="33"/>
      <c r="P1341" s="1"/>
      <c r="Q1341" s="1"/>
    </row>
    <row r="1342" spans="1:17" customFormat="1" ht="15.75" customHeight="1" x14ac:dyDescent="0.2">
      <c r="A1342" s="33"/>
      <c r="B1342" s="33"/>
      <c r="C1342" s="33"/>
      <c r="D1342" s="33"/>
      <c r="E1342" s="33"/>
      <c r="F1342" s="33"/>
      <c r="G1342" s="33"/>
      <c r="H1342" s="33"/>
      <c r="I1342" s="33"/>
      <c r="J1342" s="33"/>
      <c r="K1342" s="33"/>
      <c r="L1342" s="33"/>
      <c r="M1342" s="33"/>
      <c r="N1342" s="33"/>
      <c r="O1342" s="33"/>
      <c r="P1342" s="1"/>
      <c r="Q1342" s="1"/>
    </row>
    <row r="1343" spans="1:17" customFormat="1" ht="15.75" customHeight="1" x14ac:dyDescent="0.2">
      <c r="A1343" s="33"/>
      <c r="B1343" s="33"/>
      <c r="C1343" s="33"/>
      <c r="D1343" s="33"/>
      <c r="E1343" s="33"/>
      <c r="F1343" s="33"/>
      <c r="G1343" s="33"/>
      <c r="H1343" s="33"/>
      <c r="I1343" s="33"/>
      <c r="J1343" s="33"/>
      <c r="K1343" s="33"/>
      <c r="L1343" s="33"/>
      <c r="M1343" s="33"/>
      <c r="N1343" s="33"/>
      <c r="O1343" s="33"/>
      <c r="P1343" s="1"/>
      <c r="Q1343" s="1"/>
    </row>
    <row r="1344" spans="1:17" customFormat="1" ht="15.75" customHeight="1" x14ac:dyDescent="0.2">
      <c r="A1344" s="33"/>
      <c r="B1344" s="33"/>
      <c r="C1344" s="33"/>
      <c r="D1344" s="33"/>
      <c r="E1344" s="33"/>
      <c r="F1344" s="33"/>
      <c r="G1344" s="33"/>
      <c r="H1344" s="33"/>
      <c r="I1344" s="33"/>
      <c r="J1344" s="33"/>
      <c r="K1344" s="33"/>
      <c r="L1344" s="33"/>
      <c r="M1344" s="33"/>
      <c r="N1344" s="33"/>
      <c r="O1344" s="33"/>
      <c r="P1344" s="1"/>
      <c r="Q1344" s="1"/>
    </row>
    <row r="1345" spans="1:17" customFormat="1" ht="15.75" customHeight="1" x14ac:dyDescent="0.2">
      <c r="A1345" s="33"/>
      <c r="B1345" s="33"/>
      <c r="C1345" s="33"/>
      <c r="D1345" s="33"/>
      <c r="E1345" s="33"/>
      <c r="F1345" s="33"/>
      <c r="G1345" s="33"/>
      <c r="H1345" s="33"/>
      <c r="I1345" s="33"/>
      <c r="J1345" s="33"/>
      <c r="K1345" s="33"/>
      <c r="L1345" s="33"/>
      <c r="M1345" s="33"/>
      <c r="N1345" s="33"/>
      <c r="O1345" s="33"/>
      <c r="P1345" s="1"/>
      <c r="Q1345" s="1"/>
    </row>
    <row r="1346" spans="1:17" customFormat="1" ht="15.75" customHeight="1" x14ac:dyDescent="0.2">
      <c r="A1346" s="33"/>
      <c r="B1346" s="33"/>
      <c r="C1346" s="33"/>
      <c r="D1346" s="33"/>
      <c r="E1346" s="33"/>
      <c r="F1346" s="33"/>
      <c r="G1346" s="33"/>
      <c r="H1346" s="33"/>
      <c r="I1346" s="33"/>
      <c r="J1346" s="33"/>
      <c r="K1346" s="33"/>
      <c r="L1346" s="33"/>
      <c r="M1346" s="33"/>
      <c r="N1346" s="33"/>
      <c r="O1346" s="33"/>
      <c r="P1346" s="1"/>
      <c r="Q1346" s="1"/>
    </row>
    <row r="1347" spans="1:17" customFormat="1" ht="15.75" customHeight="1" x14ac:dyDescent="0.2">
      <c r="A1347" s="33"/>
      <c r="B1347" s="33"/>
      <c r="C1347" s="33"/>
      <c r="D1347" s="33"/>
      <c r="E1347" s="33"/>
      <c r="F1347" s="33"/>
      <c r="G1347" s="33"/>
      <c r="H1347" s="33"/>
      <c r="I1347" s="33"/>
      <c r="J1347" s="33"/>
      <c r="K1347" s="33"/>
      <c r="L1347" s="33"/>
      <c r="M1347" s="33"/>
      <c r="N1347" s="33"/>
      <c r="O1347" s="33"/>
      <c r="P1347" s="1"/>
      <c r="Q1347" s="1"/>
    </row>
    <row r="1348" spans="1:17" customFormat="1" ht="15.75" customHeight="1" x14ac:dyDescent="0.2">
      <c r="A1348" s="33"/>
      <c r="B1348" s="33"/>
      <c r="C1348" s="33"/>
      <c r="D1348" s="33"/>
      <c r="E1348" s="33"/>
      <c r="F1348" s="33"/>
      <c r="G1348" s="33"/>
      <c r="H1348" s="33"/>
      <c r="I1348" s="33"/>
      <c r="J1348" s="33"/>
      <c r="K1348" s="33"/>
      <c r="L1348" s="33"/>
      <c r="M1348" s="33"/>
      <c r="N1348" s="33"/>
      <c r="O1348" s="33"/>
      <c r="P1348" s="1"/>
      <c r="Q1348" s="1"/>
    </row>
    <row r="1349" spans="1:17" customFormat="1" ht="15.75" customHeight="1" x14ac:dyDescent="0.2">
      <c r="A1349" s="33"/>
      <c r="B1349" s="33"/>
      <c r="C1349" s="33"/>
      <c r="D1349" s="33"/>
      <c r="E1349" s="33"/>
      <c r="F1349" s="33"/>
      <c r="G1349" s="33"/>
      <c r="H1349" s="33"/>
      <c r="I1349" s="33"/>
      <c r="J1349" s="33"/>
      <c r="K1349" s="33"/>
      <c r="L1349" s="33"/>
      <c r="M1349" s="33"/>
      <c r="N1349" s="33"/>
      <c r="O1349" s="33"/>
      <c r="P1349" s="1"/>
      <c r="Q1349" s="1"/>
    </row>
    <row r="1350" spans="1:17" customFormat="1" ht="15.75" customHeight="1" x14ac:dyDescent="0.2">
      <c r="A1350" s="33"/>
      <c r="B1350" s="33"/>
      <c r="C1350" s="33"/>
      <c r="D1350" s="33"/>
      <c r="E1350" s="33"/>
      <c r="F1350" s="33"/>
      <c r="G1350" s="33"/>
      <c r="H1350" s="33"/>
      <c r="I1350" s="33"/>
      <c r="J1350" s="33"/>
      <c r="K1350" s="33"/>
      <c r="L1350" s="33"/>
      <c r="M1350" s="33"/>
      <c r="N1350" s="33"/>
      <c r="O1350" s="33"/>
      <c r="P1350" s="1"/>
      <c r="Q1350" s="1"/>
    </row>
    <row r="1351" spans="1:17" customFormat="1" ht="15.75" customHeight="1" x14ac:dyDescent="0.2">
      <c r="A1351" s="33"/>
      <c r="B1351" s="33"/>
      <c r="C1351" s="33"/>
      <c r="D1351" s="33"/>
      <c r="E1351" s="33"/>
      <c r="F1351" s="33"/>
      <c r="G1351" s="33"/>
      <c r="H1351" s="33"/>
      <c r="I1351" s="33"/>
      <c r="J1351" s="33"/>
      <c r="K1351" s="33"/>
      <c r="L1351" s="33"/>
      <c r="M1351" s="33"/>
      <c r="N1351" s="33"/>
      <c r="O1351" s="33"/>
      <c r="P1351" s="1"/>
      <c r="Q1351" s="1"/>
    </row>
    <row r="1352" spans="1:17" customFormat="1" ht="15.75" customHeight="1" x14ac:dyDescent="0.2">
      <c r="A1352" s="33"/>
      <c r="B1352" s="33"/>
      <c r="C1352" s="33"/>
      <c r="D1352" s="33"/>
      <c r="E1352" s="33"/>
      <c r="F1352" s="33"/>
      <c r="G1352" s="33"/>
      <c r="H1352" s="33"/>
      <c r="I1352" s="33"/>
      <c r="J1352" s="33"/>
      <c r="K1352" s="33"/>
      <c r="L1352" s="33"/>
      <c r="M1352" s="33"/>
      <c r="N1352" s="33"/>
      <c r="O1352" s="33"/>
      <c r="P1352" s="1"/>
      <c r="Q1352" s="1"/>
    </row>
    <row r="1353" spans="1:17" customFormat="1" ht="15.75" customHeight="1" x14ac:dyDescent="0.2">
      <c r="A1353" s="33"/>
      <c r="B1353" s="33"/>
      <c r="C1353" s="33"/>
      <c r="D1353" s="33"/>
      <c r="E1353" s="33"/>
      <c r="F1353" s="33"/>
      <c r="G1353" s="33"/>
      <c r="H1353" s="33"/>
      <c r="I1353" s="33"/>
      <c r="J1353" s="33"/>
      <c r="K1353" s="33"/>
      <c r="L1353" s="33"/>
      <c r="M1353" s="33"/>
      <c r="N1353" s="33"/>
      <c r="O1353" s="33"/>
      <c r="P1353" s="1"/>
      <c r="Q1353" s="1"/>
    </row>
    <row r="1354" spans="1:17" customFormat="1" ht="15.75" customHeight="1" x14ac:dyDescent="0.2">
      <c r="A1354" s="33"/>
      <c r="B1354" s="33"/>
      <c r="C1354" s="33"/>
      <c r="D1354" s="33"/>
      <c r="E1354" s="33"/>
      <c r="F1354" s="33"/>
      <c r="G1354" s="33"/>
      <c r="H1354" s="33"/>
      <c r="I1354" s="33"/>
      <c r="J1354" s="33"/>
      <c r="K1354" s="33"/>
      <c r="L1354" s="33"/>
      <c r="M1354" s="33"/>
      <c r="N1354" s="33"/>
      <c r="O1354" s="33"/>
      <c r="P1354" s="1"/>
      <c r="Q1354" s="1"/>
    </row>
    <row r="1355" spans="1:17" customFormat="1" ht="15.75" customHeight="1" x14ac:dyDescent="0.2">
      <c r="A1355" s="33"/>
      <c r="B1355" s="33"/>
      <c r="C1355" s="33"/>
      <c r="D1355" s="33"/>
      <c r="E1355" s="33"/>
      <c r="F1355" s="33"/>
      <c r="G1355" s="33"/>
      <c r="H1355" s="33"/>
      <c r="I1355" s="33"/>
      <c r="J1355" s="33"/>
      <c r="K1355" s="33"/>
      <c r="L1355" s="33"/>
      <c r="M1355" s="33"/>
      <c r="N1355" s="33"/>
      <c r="O1355" s="33"/>
      <c r="P1355" s="1"/>
      <c r="Q1355" s="1"/>
    </row>
    <row r="1356" spans="1:17" customFormat="1" ht="15.75" customHeight="1" x14ac:dyDescent="0.2">
      <c r="A1356" s="33"/>
      <c r="B1356" s="33"/>
      <c r="C1356" s="33"/>
      <c r="D1356" s="33"/>
      <c r="E1356" s="33"/>
      <c r="F1356" s="33"/>
      <c r="G1356" s="33"/>
      <c r="H1356" s="33"/>
      <c r="I1356" s="33"/>
      <c r="J1356" s="33"/>
      <c r="K1356" s="33"/>
      <c r="L1356" s="33"/>
      <c r="M1356" s="33"/>
      <c r="N1356" s="33"/>
      <c r="O1356" s="33"/>
      <c r="P1356" s="1"/>
      <c r="Q1356" s="1"/>
    </row>
    <row r="1357" spans="1:17" customFormat="1" ht="15.75" customHeight="1" x14ac:dyDescent="0.2">
      <c r="A1357" s="33"/>
      <c r="B1357" s="33"/>
      <c r="C1357" s="33"/>
      <c r="D1357" s="33"/>
      <c r="E1357" s="33"/>
      <c r="F1357" s="33"/>
      <c r="G1357" s="33"/>
      <c r="H1357" s="33"/>
      <c r="I1357" s="33"/>
      <c r="J1357" s="33"/>
      <c r="K1357" s="33"/>
      <c r="L1357" s="33"/>
      <c r="M1357" s="33"/>
      <c r="N1357" s="33"/>
      <c r="O1357" s="33"/>
      <c r="P1357" s="1"/>
      <c r="Q1357" s="1"/>
    </row>
    <row r="1358" spans="1:17" customFormat="1" ht="15.75" customHeight="1" x14ac:dyDescent="0.2">
      <c r="A1358" s="33"/>
      <c r="B1358" s="33"/>
      <c r="C1358" s="33"/>
      <c r="D1358" s="33"/>
      <c r="E1358" s="33"/>
      <c r="F1358" s="33"/>
      <c r="G1358" s="33"/>
      <c r="H1358" s="33"/>
      <c r="I1358" s="33"/>
      <c r="J1358" s="33"/>
      <c r="K1358" s="33"/>
      <c r="L1358" s="33"/>
      <c r="M1358" s="33"/>
      <c r="N1358" s="33"/>
      <c r="O1358" s="33"/>
      <c r="P1358" s="1"/>
      <c r="Q1358" s="1"/>
    </row>
    <row r="1359" spans="1:17" customFormat="1" ht="15.75" customHeight="1" x14ac:dyDescent="0.2">
      <c r="A1359" s="33"/>
      <c r="B1359" s="33"/>
      <c r="C1359" s="33"/>
      <c r="D1359" s="33"/>
      <c r="E1359" s="33"/>
      <c r="F1359" s="33"/>
      <c r="G1359" s="33"/>
      <c r="H1359" s="33"/>
      <c r="I1359" s="33"/>
      <c r="J1359" s="33"/>
      <c r="K1359" s="33"/>
      <c r="L1359" s="33"/>
      <c r="M1359" s="33"/>
      <c r="N1359" s="33"/>
      <c r="O1359" s="33"/>
      <c r="P1359" s="1"/>
      <c r="Q1359" s="1"/>
    </row>
    <row r="1360" spans="1:17" customFormat="1" ht="15.75" customHeight="1" x14ac:dyDescent="0.2">
      <c r="A1360" s="33"/>
      <c r="B1360" s="33"/>
      <c r="C1360" s="33"/>
      <c r="D1360" s="33"/>
      <c r="E1360" s="33"/>
      <c r="F1360" s="33"/>
      <c r="G1360" s="33"/>
      <c r="H1360" s="33"/>
      <c r="I1360" s="33"/>
      <c r="J1360" s="33"/>
      <c r="K1360" s="33"/>
      <c r="L1360" s="33"/>
      <c r="M1360" s="33"/>
      <c r="N1360" s="33"/>
      <c r="O1360" s="33"/>
      <c r="P1360" s="1"/>
      <c r="Q1360" s="1"/>
    </row>
    <row r="1361" spans="1:17" customFormat="1" ht="15.75" customHeight="1" x14ac:dyDescent="0.2">
      <c r="A1361" s="33"/>
      <c r="B1361" s="33"/>
      <c r="C1361" s="33"/>
      <c r="D1361" s="33"/>
      <c r="E1361" s="33"/>
      <c r="F1361" s="33"/>
      <c r="G1361" s="33"/>
      <c r="H1361" s="33"/>
      <c r="I1361" s="33"/>
      <c r="J1361" s="33"/>
      <c r="K1361" s="33"/>
      <c r="L1361" s="33"/>
      <c r="M1361" s="33"/>
      <c r="N1361" s="33"/>
      <c r="O1361" s="33"/>
      <c r="P1361" s="1"/>
      <c r="Q1361" s="1"/>
    </row>
    <row r="1362" spans="1:17" customFormat="1" ht="15.75" customHeight="1" x14ac:dyDescent="0.2">
      <c r="A1362" s="33"/>
      <c r="B1362" s="33"/>
      <c r="C1362" s="33"/>
      <c r="D1362" s="33"/>
      <c r="E1362" s="33"/>
      <c r="F1362" s="33"/>
      <c r="G1362" s="33"/>
      <c r="H1362" s="33"/>
      <c r="I1362" s="33"/>
      <c r="J1362" s="33"/>
      <c r="K1362" s="33"/>
      <c r="L1362" s="33"/>
      <c r="M1362" s="33"/>
      <c r="N1362" s="33"/>
      <c r="O1362" s="33"/>
      <c r="P1362" s="1"/>
      <c r="Q1362" s="1"/>
    </row>
    <row r="1363" spans="1:17" customFormat="1" ht="15.75" customHeight="1" x14ac:dyDescent="0.2">
      <c r="A1363" s="33"/>
      <c r="B1363" s="33"/>
      <c r="C1363" s="33"/>
      <c r="D1363" s="33"/>
      <c r="E1363" s="33"/>
      <c r="F1363" s="33"/>
      <c r="G1363" s="33"/>
      <c r="H1363" s="33"/>
      <c r="I1363" s="33"/>
      <c r="J1363" s="33"/>
      <c r="K1363" s="33"/>
      <c r="L1363" s="33"/>
      <c r="M1363" s="33"/>
      <c r="N1363" s="33"/>
      <c r="O1363" s="33"/>
      <c r="P1363" s="1"/>
      <c r="Q1363" s="1"/>
    </row>
    <row r="1364" spans="1:17" customFormat="1" ht="15.75" customHeight="1" x14ac:dyDescent="0.2">
      <c r="A1364" s="33"/>
      <c r="B1364" s="33"/>
      <c r="C1364" s="33"/>
      <c r="D1364" s="33"/>
      <c r="E1364" s="33"/>
      <c r="F1364" s="33"/>
      <c r="G1364" s="33"/>
      <c r="H1364" s="33"/>
      <c r="I1364" s="33"/>
      <c r="J1364" s="33"/>
      <c r="K1364" s="33"/>
      <c r="L1364" s="33"/>
      <c r="M1364" s="33"/>
      <c r="N1364" s="33"/>
      <c r="O1364" s="33"/>
      <c r="P1364" s="1"/>
      <c r="Q1364" s="1"/>
    </row>
    <row r="1365" spans="1:17" customFormat="1" ht="15.75" customHeight="1" x14ac:dyDescent="0.2">
      <c r="A1365" s="33"/>
      <c r="B1365" s="33"/>
      <c r="C1365" s="33"/>
      <c r="D1365" s="33"/>
      <c r="E1365" s="33"/>
      <c r="F1365" s="33"/>
      <c r="G1365" s="33"/>
      <c r="H1365" s="33"/>
      <c r="I1365" s="33"/>
      <c r="J1365" s="33"/>
      <c r="K1365" s="33"/>
      <c r="L1365" s="33"/>
      <c r="M1365" s="33"/>
      <c r="N1365" s="33"/>
      <c r="O1365" s="33"/>
      <c r="P1365" s="1"/>
      <c r="Q1365" s="1"/>
    </row>
    <row r="1366" spans="1:17" customFormat="1" ht="15.75" customHeight="1" x14ac:dyDescent="0.2">
      <c r="A1366" s="33"/>
      <c r="B1366" s="33"/>
      <c r="C1366" s="33"/>
      <c r="D1366" s="33"/>
      <c r="E1366" s="33"/>
      <c r="F1366" s="33"/>
      <c r="G1366" s="33"/>
      <c r="H1366" s="33"/>
      <c r="I1366" s="33"/>
      <c r="J1366" s="33"/>
      <c r="K1366" s="33"/>
      <c r="L1366" s="33"/>
      <c r="M1366" s="33"/>
      <c r="N1366" s="33"/>
      <c r="O1366" s="33"/>
      <c r="P1366" s="1"/>
      <c r="Q1366" s="1"/>
    </row>
    <row r="1367" spans="1:17" customFormat="1" ht="15.75" customHeight="1" x14ac:dyDescent="0.2">
      <c r="A1367" s="33"/>
      <c r="B1367" s="33"/>
      <c r="C1367" s="33"/>
      <c r="D1367" s="33"/>
      <c r="E1367" s="33"/>
      <c r="F1367" s="33"/>
      <c r="G1367" s="33"/>
      <c r="H1367" s="33"/>
      <c r="I1367" s="33"/>
      <c r="J1367" s="33"/>
      <c r="K1367" s="33"/>
      <c r="L1367" s="33"/>
      <c r="M1367" s="33"/>
      <c r="N1367" s="33"/>
      <c r="O1367" s="33"/>
      <c r="P1367" s="1"/>
      <c r="Q1367" s="1"/>
    </row>
    <row r="1368" spans="1:17" customFormat="1" ht="15.75" customHeight="1" x14ac:dyDescent="0.2">
      <c r="A1368" s="33"/>
      <c r="B1368" s="33"/>
      <c r="C1368" s="33"/>
      <c r="D1368" s="33"/>
      <c r="E1368" s="33"/>
      <c r="F1368" s="33"/>
      <c r="G1368" s="33"/>
      <c r="H1368" s="33"/>
      <c r="I1368" s="33"/>
      <c r="J1368" s="33"/>
      <c r="K1368" s="33"/>
      <c r="L1368" s="33"/>
      <c r="M1368" s="33"/>
      <c r="N1368" s="33"/>
      <c r="O1368" s="33"/>
      <c r="P1368" s="1"/>
      <c r="Q1368" s="1"/>
    </row>
    <row r="1369" spans="1:17" customFormat="1" ht="15.75" customHeight="1" x14ac:dyDescent="0.2">
      <c r="A1369" s="33"/>
      <c r="B1369" s="33"/>
      <c r="C1369" s="33"/>
      <c r="D1369" s="33"/>
      <c r="E1369" s="33"/>
      <c r="F1369" s="33"/>
      <c r="G1369" s="33"/>
      <c r="H1369" s="33"/>
      <c r="I1369" s="33"/>
      <c r="J1369" s="33"/>
      <c r="K1369" s="33"/>
      <c r="L1369" s="33"/>
      <c r="M1369" s="33"/>
      <c r="N1369" s="33"/>
      <c r="O1369" s="33"/>
      <c r="P1369" s="1"/>
      <c r="Q1369" s="1"/>
    </row>
    <row r="1370" spans="1:17" customFormat="1" ht="15.75" customHeight="1" x14ac:dyDescent="0.2">
      <c r="A1370" s="33"/>
      <c r="B1370" s="33"/>
      <c r="C1370" s="33"/>
      <c r="D1370" s="33"/>
      <c r="E1370" s="33"/>
      <c r="F1370" s="33"/>
      <c r="G1370" s="33"/>
      <c r="H1370" s="33"/>
      <c r="I1370" s="33"/>
      <c r="J1370" s="33"/>
      <c r="K1370" s="33"/>
      <c r="L1370" s="33"/>
      <c r="M1370" s="33"/>
      <c r="N1370" s="33"/>
      <c r="O1370" s="33"/>
      <c r="P1370" s="1"/>
      <c r="Q1370" s="1"/>
    </row>
    <row r="1371" spans="1:17" customFormat="1" ht="15.75" customHeight="1" x14ac:dyDescent="0.2">
      <c r="A1371" s="33"/>
      <c r="B1371" s="33"/>
      <c r="C1371" s="33"/>
      <c r="D1371" s="33"/>
      <c r="E1371" s="33"/>
      <c r="F1371" s="33"/>
      <c r="G1371" s="33"/>
      <c r="H1371" s="33"/>
      <c r="I1371" s="33"/>
      <c r="J1371" s="33"/>
      <c r="K1371" s="33"/>
      <c r="L1371" s="33"/>
      <c r="M1371" s="33"/>
      <c r="N1371" s="33"/>
      <c r="O1371" s="33"/>
      <c r="P1371" s="1"/>
      <c r="Q1371" s="1"/>
    </row>
    <row r="1372" spans="1:17" customFormat="1" ht="15.75" customHeight="1" x14ac:dyDescent="0.2">
      <c r="A1372" s="33"/>
      <c r="B1372" s="33"/>
      <c r="C1372" s="33"/>
      <c r="D1372" s="33"/>
      <c r="E1372" s="33"/>
      <c r="F1372" s="33"/>
      <c r="G1372" s="33"/>
      <c r="H1372" s="33"/>
      <c r="I1372" s="33"/>
      <c r="J1372" s="33"/>
      <c r="K1372" s="33"/>
      <c r="L1372" s="33"/>
      <c r="M1372" s="33"/>
      <c r="N1372" s="33"/>
      <c r="O1372" s="33"/>
      <c r="P1372" s="1"/>
      <c r="Q1372" s="1"/>
    </row>
    <row r="1373" spans="1:17" customFormat="1" ht="15.75" customHeight="1" x14ac:dyDescent="0.2">
      <c r="A1373" s="33"/>
      <c r="B1373" s="33"/>
      <c r="C1373" s="33"/>
      <c r="D1373" s="33"/>
      <c r="E1373" s="33"/>
      <c r="F1373" s="33"/>
      <c r="G1373" s="33"/>
      <c r="H1373" s="33"/>
      <c r="I1373" s="33"/>
      <c r="J1373" s="33"/>
      <c r="K1373" s="33"/>
      <c r="L1373" s="33"/>
      <c r="M1373" s="33"/>
      <c r="N1373" s="33"/>
      <c r="O1373" s="33"/>
      <c r="P1373" s="1"/>
      <c r="Q1373" s="1"/>
    </row>
    <row r="1374" spans="1:17" customFormat="1" ht="15.75" customHeight="1" x14ac:dyDescent="0.2">
      <c r="A1374" s="33"/>
      <c r="B1374" s="33"/>
      <c r="C1374" s="33"/>
      <c r="D1374" s="33"/>
      <c r="E1374" s="33"/>
      <c r="F1374" s="33"/>
      <c r="G1374" s="33"/>
      <c r="H1374" s="33"/>
      <c r="I1374" s="33"/>
      <c r="J1374" s="33"/>
      <c r="K1374" s="33"/>
      <c r="L1374" s="33"/>
      <c r="M1374" s="33"/>
      <c r="N1374" s="33"/>
      <c r="O1374" s="33"/>
      <c r="P1374" s="1"/>
      <c r="Q1374" s="1"/>
    </row>
    <row r="1375" spans="1:17" customFormat="1" ht="15.75" customHeight="1" x14ac:dyDescent="0.2">
      <c r="A1375" s="33"/>
      <c r="B1375" s="33"/>
      <c r="C1375" s="33"/>
      <c r="D1375" s="33"/>
      <c r="E1375" s="33"/>
      <c r="F1375" s="33"/>
      <c r="G1375" s="33"/>
      <c r="H1375" s="33"/>
      <c r="I1375" s="33"/>
      <c r="J1375" s="33"/>
      <c r="K1375" s="33"/>
      <c r="L1375" s="33"/>
      <c r="M1375" s="33"/>
      <c r="N1375" s="33"/>
      <c r="O1375" s="33"/>
      <c r="P1375" s="1"/>
      <c r="Q1375" s="1"/>
    </row>
    <row r="1376" spans="1:17" customFormat="1" ht="15.75" customHeight="1" x14ac:dyDescent="0.2">
      <c r="A1376" s="33"/>
      <c r="B1376" s="33"/>
      <c r="C1376" s="33"/>
      <c r="D1376" s="33"/>
      <c r="E1376" s="33"/>
      <c r="F1376" s="33"/>
      <c r="G1376" s="33"/>
      <c r="H1376" s="33"/>
      <c r="I1376" s="33"/>
      <c r="J1376" s="33"/>
      <c r="K1376" s="33"/>
      <c r="L1376" s="33"/>
      <c r="M1376" s="33"/>
      <c r="N1376" s="33"/>
      <c r="O1376" s="33"/>
      <c r="P1376" s="1"/>
      <c r="Q1376" s="1"/>
    </row>
    <row r="1377" spans="1:17" customFormat="1" ht="15.75" customHeight="1" x14ac:dyDescent="0.2">
      <c r="A1377" s="33"/>
      <c r="B1377" s="33"/>
      <c r="C1377" s="33"/>
      <c r="D1377" s="33"/>
      <c r="E1377" s="33"/>
      <c r="F1377" s="33"/>
      <c r="G1377" s="33"/>
      <c r="H1377" s="33"/>
      <c r="I1377" s="33"/>
      <c r="J1377" s="33"/>
      <c r="K1377" s="33"/>
      <c r="L1377" s="33"/>
      <c r="M1377" s="33"/>
      <c r="N1377" s="33"/>
      <c r="O1377" s="33"/>
      <c r="P1377" s="1"/>
      <c r="Q1377" s="1"/>
    </row>
    <row r="1378" spans="1:17" customFormat="1" ht="15.75" customHeight="1" x14ac:dyDescent="0.2">
      <c r="A1378" s="33"/>
      <c r="B1378" s="33"/>
      <c r="C1378" s="33"/>
      <c r="D1378" s="33"/>
      <c r="E1378" s="33"/>
      <c r="F1378" s="33"/>
      <c r="G1378" s="33"/>
      <c r="H1378" s="33"/>
      <c r="I1378" s="33"/>
      <c r="J1378" s="33"/>
      <c r="K1378" s="33"/>
      <c r="L1378" s="33"/>
      <c r="M1378" s="33"/>
      <c r="N1378" s="33"/>
      <c r="O1378" s="33"/>
      <c r="P1378" s="1"/>
      <c r="Q1378" s="1"/>
    </row>
    <row r="1379" spans="1:17" customFormat="1" ht="15.75" customHeight="1" x14ac:dyDescent="0.2">
      <c r="A1379" s="33"/>
      <c r="B1379" s="33"/>
      <c r="C1379" s="33"/>
      <c r="D1379" s="33"/>
      <c r="E1379" s="33"/>
      <c r="F1379" s="33"/>
      <c r="G1379" s="33"/>
      <c r="H1379" s="33"/>
      <c r="I1379" s="33"/>
      <c r="J1379" s="33"/>
      <c r="K1379" s="33"/>
      <c r="L1379" s="33"/>
      <c r="M1379" s="33"/>
      <c r="N1379" s="33"/>
      <c r="O1379" s="33"/>
      <c r="P1379" s="1"/>
      <c r="Q1379" s="1"/>
    </row>
    <row r="1380" spans="1:17" customFormat="1" ht="15.75" customHeight="1" x14ac:dyDescent="0.2">
      <c r="A1380" s="33"/>
      <c r="B1380" s="33"/>
      <c r="C1380" s="33"/>
      <c r="D1380" s="33"/>
      <c r="E1380" s="33"/>
      <c r="F1380" s="33"/>
      <c r="G1380" s="33"/>
      <c r="H1380" s="33"/>
      <c r="I1380" s="33"/>
      <c r="J1380" s="33"/>
      <c r="K1380" s="33"/>
      <c r="L1380" s="33"/>
      <c r="M1380" s="33"/>
      <c r="N1380" s="33"/>
      <c r="O1380" s="33"/>
      <c r="P1380" s="1"/>
      <c r="Q1380" s="1"/>
    </row>
    <row r="1381" spans="1:17" customFormat="1" ht="15.75" customHeight="1" x14ac:dyDescent="0.2">
      <c r="A1381" s="33"/>
      <c r="B1381" s="33"/>
      <c r="C1381" s="33"/>
      <c r="D1381" s="33"/>
      <c r="E1381" s="33"/>
      <c r="F1381" s="33"/>
      <c r="G1381" s="33"/>
      <c r="H1381" s="33"/>
      <c r="I1381" s="33"/>
      <c r="J1381" s="33"/>
      <c r="K1381" s="33"/>
      <c r="L1381" s="33"/>
      <c r="M1381" s="33"/>
      <c r="N1381" s="33"/>
      <c r="O1381" s="33"/>
      <c r="P1381" s="1"/>
      <c r="Q1381" s="1"/>
    </row>
    <row r="1382" spans="1:17" customFormat="1" ht="15.75" customHeight="1" x14ac:dyDescent="0.2">
      <c r="A1382" s="33"/>
      <c r="B1382" s="33"/>
      <c r="C1382" s="33"/>
      <c r="D1382" s="33"/>
      <c r="E1382" s="33"/>
      <c r="F1382" s="33"/>
      <c r="G1382" s="33"/>
      <c r="H1382" s="33"/>
      <c r="I1382" s="33"/>
      <c r="J1382" s="33"/>
      <c r="K1382" s="33"/>
      <c r="L1382" s="33"/>
      <c r="M1382" s="33"/>
      <c r="N1382" s="33"/>
      <c r="O1382" s="33"/>
      <c r="P1382" s="1"/>
      <c r="Q1382" s="1"/>
    </row>
    <row r="1383" spans="1:17" customFormat="1" ht="15.75" customHeight="1" x14ac:dyDescent="0.2">
      <c r="A1383" s="33"/>
      <c r="B1383" s="33"/>
      <c r="C1383" s="33"/>
      <c r="D1383" s="33"/>
      <c r="E1383" s="33"/>
      <c r="F1383" s="33"/>
      <c r="G1383" s="33"/>
      <c r="H1383" s="33"/>
      <c r="I1383" s="33"/>
      <c r="J1383" s="33"/>
      <c r="K1383" s="33"/>
      <c r="L1383" s="33"/>
      <c r="M1383" s="33"/>
      <c r="N1383" s="33"/>
      <c r="O1383" s="33"/>
      <c r="P1383" s="1"/>
      <c r="Q1383" s="1"/>
    </row>
    <row r="1384" spans="1:17" customFormat="1" ht="15.75" customHeight="1" x14ac:dyDescent="0.2">
      <c r="A1384" s="33"/>
      <c r="B1384" s="33"/>
      <c r="C1384" s="33"/>
      <c r="D1384" s="33"/>
      <c r="E1384" s="33"/>
      <c r="F1384" s="33"/>
      <c r="G1384" s="33"/>
      <c r="H1384" s="33"/>
      <c r="I1384" s="33"/>
      <c r="J1384" s="33"/>
      <c r="K1384" s="33"/>
      <c r="L1384" s="33"/>
      <c r="M1384" s="33"/>
      <c r="N1384" s="33"/>
      <c r="O1384" s="33"/>
      <c r="P1384" s="1"/>
      <c r="Q1384" s="1"/>
    </row>
    <row r="1385" spans="1:17" customFormat="1" ht="15.75" customHeight="1" x14ac:dyDescent="0.2">
      <c r="A1385" s="33"/>
      <c r="B1385" s="33"/>
      <c r="C1385" s="33"/>
      <c r="D1385" s="33"/>
      <c r="E1385" s="33"/>
      <c r="F1385" s="33"/>
      <c r="G1385" s="33"/>
      <c r="H1385" s="33"/>
      <c r="I1385" s="33"/>
      <c r="J1385" s="33"/>
      <c r="K1385" s="33"/>
      <c r="L1385" s="33"/>
      <c r="M1385" s="33"/>
      <c r="N1385" s="33"/>
      <c r="O1385" s="33"/>
      <c r="P1385" s="1"/>
      <c r="Q1385" s="1"/>
    </row>
    <row r="1386" spans="1:17" customFormat="1" ht="15.75" customHeight="1" x14ac:dyDescent="0.2">
      <c r="A1386" s="33"/>
      <c r="B1386" s="33"/>
      <c r="C1386" s="33"/>
      <c r="D1386" s="33"/>
      <c r="E1386" s="33"/>
      <c r="F1386" s="33"/>
      <c r="G1386" s="33"/>
      <c r="H1386" s="33"/>
      <c r="I1386" s="33"/>
      <c r="J1386" s="33"/>
      <c r="K1386" s="33"/>
      <c r="L1386" s="33"/>
      <c r="M1386" s="33"/>
      <c r="N1386" s="33"/>
      <c r="O1386" s="33"/>
      <c r="P1386" s="1"/>
      <c r="Q1386" s="1"/>
    </row>
    <row r="1387" spans="1:17" customFormat="1" ht="15.75" customHeight="1" x14ac:dyDescent="0.2">
      <c r="A1387" s="33"/>
      <c r="B1387" s="33"/>
      <c r="C1387" s="33"/>
      <c r="D1387" s="33"/>
      <c r="E1387" s="33"/>
      <c r="F1387" s="33"/>
      <c r="G1387" s="33"/>
      <c r="H1387" s="33"/>
      <c r="I1387" s="33"/>
      <c r="J1387" s="33"/>
      <c r="K1387" s="33"/>
      <c r="L1387" s="33"/>
      <c r="M1387" s="33"/>
      <c r="N1387" s="33"/>
      <c r="O1387" s="33"/>
      <c r="P1387" s="1"/>
      <c r="Q1387" s="1"/>
    </row>
    <row r="1388" spans="1:17" customFormat="1" ht="15.75" customHeight="1" x14ac:dyDescent="0.2">
      <c r="A1388" s="33"/>
      <c r="B1388" s="33"/>
      <c r="C1388" s="33"/>
      <c r="D1388" s="33"/>
      <c r="E1388" s="33"/>
      <c r="F1388" s="33"/>
      <c r="G1388" s="33"/>
      <c r="H1388" s="33"/>
      <c r="I1388" s="33"/>
      <c r="J1388" s="33"/>
      <c r="K1388" s="33"/>
      <c r="L1388" s="33"/>
      <c r="M1388" s="33"/>
      <c r="N1388" s="33"/>
      <c r="O1388" s="33"/>
      <c r="P1388" s="1"/>
      <c r="Q1388" s="1"/>
    </row>
    <row r="1389" spans="1:17" customFormat="1" ht="15.75" customHeight="1" x14ac:dyDescent="0.2">
      <c r="A1389" s="33"/>
      <c r="B1389" s="33"/>
      <c r="C1389" s="33"/>
      <c r="D1389" s="33"/>
      <c r="E1389" s="33"/>
      <c r="F1389" s="33"/>
      <c r="G1389" s="33"/>
      <c r="H1389" s="33"/>
      <c r="I1389" s="33"/>
      <c r="J1389" s="33"/>
      <c r="K1389" s="33"/>
      <c r="L1389" s="33"/>
      <c r="M1389" s="33"/>
      <c r="N1389" s="33"/>
      <c r="O1389" s="33"/>
      <c r="P1389" s="1"/>
      <c r="Q1389" s="1"/>
    </row>
    <row r="1390" spans="1:17" customFormat="1" ht="15.75" customHeight="1" x14ac:dyDescent="0.2">
      <c r="A1390" s="33"/>
      <c r="B1390" s="33"/>
      <c r="C1390" s="33"/>
      <c r="D1390" s="33"/>
      <c r="E1390" s="33"/>
      <c r="F1390" s="33"/>
      <c r="G1390" s="33"/>
      <c r="H1390" s="33"/>
      <c r="I1390" s="33"/>
      <c r="J1390" s="33"/>
      <c r="K1390" s="33"/>
      <c r="L1390" s="33"/>
      <c r="M1390" s="33"/>
      <c r="N1390" s="33"/>
      <c r="O1390" s="33"/>
      <c r="P1390" s="1"/>
      <c r="Q1390" s="1"/>
    </row>
    <row r="1391" spans="1:17" customFormat="1" ht="15.75" customHeight="1" x14ac:dyDescent="0.2">
      <c r="A1391" s="33"/>
      <c r="B1391" s="33"/>
      <c r="C1391" s="33"/>
      <c r="D1391" s="33"/>
      <c r="E1391" s="33"/>
      <c r="F1391" s="33"/>
      <c r="G1391" s="33"/>
      <c r="H1391" s="33"/>
      <c r="I1391" s="33"/>
      <c r="J1391" s="33"/>
      <c r="K1391" s="33"/>
      <c r="L1391" s="33"/>
      <c r="M1391" s="33"/>
      <c r="N1391" s="33"/>
      <c r="O1391" s="33"/>
      <c r="P1391" s="1"/>
      <c r="Q1391" s="1"/>
    </row>
    <row r="1392" spans="1:17" customFormat="1" ht="15.75" customHeight="1" x14ac:dyDescent="0.2">
      <c r="A1392" s="33"/>
      <c r="B1392" s="33"/>
      <c r="C1392" s="33"/>
      <c r="D1392" s="33"/>
      <c r="E1392" s="33"/>
      <c r="F1392" s="33"/>
      <c r="G1392" s="33"/>
      <c r="H1392" s="33"/>
      <c r="I1392" s="33"/>
      <c r="J1392" s="33"/>
      <c r="K1392" s="33"/>
      <c r="L1392" s="33"/>
      <c r="M1392" s="33"/>
      <c r="N1392" s="33"/>
      <c r="O1392" s="33"/>
      <c r="P1392" s="1"/>
      <c r="Q1392" s="1"/>
    </row>
    <row r="1393" spans="1:17" customFormat="1" ht="15.75" customHeight="1" x14ac:dyDescent="0.2">
      <c r="A1393" s="33"/>
      <c r="B1393" s="33"/>
      <c r="C1393" s="33"/>
      <c r="D1393" s="33"/>
      <c r="E1393" s="33"/>
      <c r="F1393" s="33"/>
      <c r="G1393" s="33"/>
      <c r="H1393" s="33"/>
      <c r="I1393" s="33"/>
      <c r="J1393" s="33"/>
      <c r="K1393" s="33"/>
      <c r="L1393" s="33"/>
      <c r="M1393" s="33"/>
      <c r="N1393" s="33"/>
      <c r="O1393" s="33"/>
      <c r="P1393" s="1"/>
      <c r="Q1393" s="1"/>
    </row>
    <row r="1394" spans="1:17" customFormat="1" ht="15.75" customHeight="1" x14ac:dyDescent="0.2">
      <c r="A1394" s="33"/>
      <c r="B1394" s="33"/>
      <c r="C1394" s="33"/>
      <c r="D1394" s="33"/>
      <c r="E1394" s="33"/>
      <c r="F1394" s="33"/>
      <c r="G1394" s="33"/>
      <c r="H1394" s="33"/>
      <c r="I1394" s="33"/>
      <c r="J1394" s="33"/>
      <c r="K1394" s="33"/>
      <c r="L1394" s="33"/>
      <c r="M1394" s="33"/>
      <c r="N1394" s="33"/>
      <c r="O1394" s="33"/>
      <c r="P1394" s="1"/>
      <c r="Q1394" s="1"/>
    </row>
    <row r="1395" spans="1:17" customFormat="1" ht="15.75" customHeight="1" x14ac:dyDescent="0.2">
      <c r="A1395" s="33"/>
      <c r="B1395" s="33"/>
      <c r="C1395" s="33"/>
      <c r="D1395" s="33"/>
      <c r="E1395" s="33"/>
      <c r="F1395" s="33"/>
      <c r="G1395" s="33"/>
      <c r="H1395" s="33"/>
      <c r="I1395" s="33"/>
      <c r="J1395" s="33"/>
      <c r="K1395" s="33"/>
      <c r="L1395" s="33"/>
      <c r="M1395" s="33"/>
      <c r="N1395" s="33"/>
      <c r="O1395" s="33"/>
      <c r="P1395" s="1"/>
      <c r="Q1395" s="1"/>
    </row>
    <row r="1396" spans="1:17" customFormat="1" ht="15.75" customHeight="1" x14ac:dyDescent="0.2">
      <c r="A1396" s="33"/>
      <c r="B1396" s="33"/>
      <c r="C1396" s="33"/>
      <c r="D1396" s="33"/>
      <c r="E1396" s="33"/>
      <c r="F1396" s="33"/>
      <c r="G1396" s="33"/>
      <c r="H1396" s="33"/>
      <c r="I1396" s="33"/>
      <c r="J1396" s="33"/>
      <c r="K1396" s="33"/>
      <c r="L1396" s="33"/>
      <c r="M1396" s="33"/>
      <c r="N1396" s="33"/>
      <c r="O1396" s="33"/>
      <c r="P1396" s="1"/>
      <c r="Q1396" s="1"/>
    </row>
    <row r="1397" spans="1:17" customFormat="1" ht="15.75" customHeight="1" x14ac:dyDescent="0.2">
      <c r="A1397" s="33"/>
      <c r="B1397" s="33"/>
      <c r="C1397" s="33"/>
      <c r="D1397" s="33"/>
      <c r="E1397" s="33"/>
      <c r="F1397" s="33"/>
      <c r="G1397" s="33"/>
      <c r="H1397" s="33"/>
      <c r="I1397" s="33"/>
      <c r="J1397" s="33"/>
      <c r="K1397" s="33"/>
      <c r="L1397" s="33"/>
      <c r="M1397" s="33"/>
      <c r="N1397" s="33"/>
      <c r="O1397" s="33"/>
      <c r="P1397" s="1"/>
      <c r="Q1397" s="1"/>
    </row>
    <row r="1398" spans="1:17" customFormat="1" ht="15.75" customHeight="1" x14ac:dyDescent="0.2">
      <c r="A1398" s="33"/>
      <c r="B1398" s="33"/>
      <c r="C1398" s="33"/>
      <c r="D1398" s="33"/>
      <c r="E1398" s="33"/>
      <c r="F1398" s="33"/>
      <c r="G1398" s="33"/>
      <c r="H1398" s="33"/>
      <c r="I1398" s="33"/>
      <c r="J1398" s="33"/>
      <c r="K1398" s="33"/>
      <c r="L1398" s="33"/>
      <c r="M1398" s="33"/>
      <c r="N1398" s="33"/>
      <c r="O1398" s="33"/>
      <c r="P1398" s="1"/>
      <c r="Q1398" s="1"/>
    </row>
    <row r="1399" spans="1:17" customFormat="1" ht="15.75" customHeight="1" x14ac:dyDescent="0.2">
      <c r="A1399" s="33"/>
      <c r="B1399" s="33"/>
      <c r="C1399" s="33"/>
      <c r="D1399" s="33"/>
      <c r="E1399" s="33"/>
      <c r="F1399" s="33"/>
      <c r="G1399" s="33"/>
      <c r="H1399" s="33"/>
      <c r="I1399" s="33"/>
      <c r="J1399" s="33"/>
      <c r="K1399" s="33"/>
      <c r="L1399" s="33"/>
      <c r="M1399" s="33"/>
      <c r="N1399" s="33"/>
      <c r="O1399" s="33"/>
      <c r="P1399" s="1"/>
      <c r="Q1399" s="1"/>
    </row>
    <row r="1400" spans="1:17" customFormat="1" ht="15.75" customHeight="1" x14ac:dyDescent="0.2">
      <c r="A1400" s="33"/>
      <c r="B1400" s="33"/>
      <c r="C1400" s="33"/>
      <c r="D1400" s="33"/>
      <c r="E1400" s="33"/>
      <c r="F1400" s="33"/>
      <c r="G1400" s="33"/>
      <c r="H1400" s="33"/>
      <c r="I1400" s="33"/>
      <c r="J1400" s="33"/>
      <c r="K1400" s="33"/>
      <c r="L1400" s="33"/>
      <c r="M1400" s="33"/>
      <c r="N1400" s="33"/>
      <c r="O1400" s="33"/>
      <c r="P1400" s="1"/>
      <c r="Q1400" s="1"/>
    </row>
    <row r="1401" spans="1:17" customFormat="1" ht="15.75" customHeight="1" x14ac:dyDescent="0.2">
      <c r="A1401" s="33"/>
      <c r="B1401" s="33"/>
      <c r="C1401" s="33"/>
      <c r="D1401" s="33"/>
      <c r="E1401" s="33"/>
      <c r="F1401" s="33"/>
      <c r="G1401" s="33"/>
      <c r="H1401" s="33"/>
      <c r="I1401" s="33"/>
      <c r="J1401" s="33"/>
      <c r="K1401" s="33"/>
      <c r="L1401" s="33"/>
      <c r="M1401" s="33"/>
      <c r="N1401" s="33"/>
      <c r="O1401" s="33"/>
      <c r="P1401" s="1"/>
      <c r="Q1401" s="1"/>
    </row>
    <row r="1402" spans="1:17" customFormat="1" ht="15.75" customHeight="1" x14ac:dyDescent="0.2">
      <c r="A1402" s="33"/>
      <c r="B1402" s="33"/>
      <c r="C1402" s="33"/>
      <c r="D1402" s="33"/>
      <c r="E1402" s="33"/>
      <c r="F1402" s="33"/>
      <c r="G1402" s="33"/>
      <c r="H1402" s="33"/>
      <c r="I1402" s="33"/>
      <c r="J1402" s="33"/>
      <c r="K1402" s="33"/>
      <c r="L1402" s="33"/>
      <c r="M1402" s="33"/>
      <c r="N1402" s="33"/>
      <c r="O1402" s="33"/>
      <c r="P1402" s="1"/>
      <c r="Q1402" s="1"/>
    </row>
    <row r="1403" spans="1:17" customFormat="1" ht="15.75" customHeight="1" x14ac:dyDescent="0.2">
      <c r="A1403" s="33"/>
      <c r="B1403" s="33"/>
      <c r="C1403" s="33"/>
      <c r="D1403" s="33"/>
      <c r="E1403" s="33"/>
      <c r="F1403" s="33"/>
      <c r="G1403" s="33"/>
      <c r="H1403" s="33"/>
      <c r="I1403" s="33"/>
      <c r="J1403" s="33"/>
      <c r="K1403" s="33"/>
      <c r="L1403" s="33"/>
      <c r="M1403" s="33"/>
      <c r="N1403" s="33"/>
      <c r="O1403" s="33"/>
      <c r="P1403" s="1"/>
      <c r="Q1403" s="1"/>
    </row>
    <row r="1404" spans="1:17" customFormat="1" ht="15.75" customHeight="1" x14ac:dyDescent="0.2">
      <c r="A1404" s="33"/>
      <c r="B1404" s="33"/>
      <c r="C1404" s="33"/>
      <c r="D1404" s="33"/>
      <c r="E1404" s="33"/>
      <c r="F1404" s="33"/>
      <c r="G1404" s="33"/>
      <c r="H1404" s="33"/>
      <c r="I1404" s="33"/>
      <c r="J1404" s="33"/>
      <c r="K1404" s="33"/>
      <c r="L1404" s="33"/>
      <c r="M1404" s="33"/>
      <c r="N1404" s="33"/>
      <c r="O1404" s="33"/>
      <c r="P1404" s="1"/>
      <c r="Q1404" s="1"/>
    </row>
    <row r="1405" spans="1:17" customFormat="1" ht="15.75" customHeight="1" x14ac:dyDescent="0.2">
      <c r="A1405" s="33"/>
      <c r="B1405" s="33"/>
      <c r="C1405" s="33"/>
      <c r="D1405" s="33"/>
      <c r="E1405" s="33"/>
      <c r="F1405" s="33"/>
      <c r="G1405" s="33"/>
      <c r="H1405" s="33"/>
      <c r="I1405" s="33"/>
      <c r="J1405" s="33"/>
      <c r="K1405" s="33"/>
      <c r="L1405" s="33"/>
      <c r="M1405" s="33"/>
      <c r="N1405" s="33"/>
      <c r="O1405" s="33"/>
      <c r="P1405" s="1"/>
      <c r="Q1405" s="1"/>
    </row>
    <row r="1406" spans="1:17" customFormat="1" ht="15.75" customHeight="1" x14ac:dyDescent="0.2">
      <c r="A1406" s="33"/>
      <c r="B1406" s="33"/>
      <c r="C1406" s="33"/>
      <c r="D1406" s="33"/>
      <c r="E1406" s="33"/>
      <c r="F1406" s="33"/>
      <c r="G1406" s="33"/>
      <c r="H1406" s="33"/>
      <c r="I1406" s="33"/>
      <c r="J1406" s="33"/>
      <c r="K1406" s="33"/>
      <c r="L1406" s="33"/>
      <c r="M1406" s="33"/>
      <c r="N1406" s="33"/>
      <c r="O1406" s="33"/>
      <c r="P1406" s="1"/>
      <c r="Q1406" s="1"/>
    </row>
    <row r="1407" spans="1:17" customFormat="1" ht="15.75" customHeight="1" x14ac:dyDescent="0.2">
      <c r="A1407" s="33"/>
      <c r="B1407" s="33"/>
      <c r="C1407" s="33"/>
      <c r="D1407" s="33"/>
      <c r="E1407" s="33"/>
      <c r="F1407" s="33"/>
      <c r="G1407" s="33"/>
      <c r="H1407" s="33"/>
      <c r="I1407" s="33"/>
      <c r="J1407" s="33"/>
      <c r="K1407" s="33"/>
      <c r="L1407" s="33"/>
      <c r="M1407" s="33"/>
      <c r="N1407" s="33"/>
      <c r="O1407" s="33"/>
      <c r="P1407" s="1"/>
      <c r="Q1407" s="1"/>
    </row>
    <row r="1408" spans="1:17" customFormat="1" ht="15.75" customHeight="1" x14ac:dyDescent="0.2">
      <c r="A1408" s="33"/>
      <c r="B1408" s="33"/>
      <c r="C1408" s="33"/>
      <c r="D1408" s="33"/>
      <c r="E1408" s="33"/>
      <c r="F1408" s="33"/>
      <c r="G1408" s="33"/>
      <c r="H1408" s="33"/>
      <c r="I1408" s="33"/>
      <c r="J1408" s="33"/>
      <c r="K1408" s="33"/>
      <c r="L1408" s="33"/>
      <c r="M1408" s="33"/>
      <c r="N1408" s="33"/>
      <c r="O1408" s="33"/>
      <c r="P1408" s="1"/>
      <c r="Q1408" s="1"/>
    </row>
    <row r="1409" spans="1:17" customFormat="1" ht="15.75" customHeight="1" x14ac:dyDescent="0.2">
      <c r="A1409" s="33"/>
      <c r="B1409" s="33"/>
      <c r="C1409" s="33"/>
      <c r="D1409" s="33"/>
      <c r="E1409" s="33"/>
      <c r="F1409" s="33"/>
      <c r="G1409" s="33"/>
      <c r="H1409" s="33"/>
      <c r="I1409" s="33"/>
      <c r="J1409" s="33"/>
      <c r="K1409" s="33"/>
      <c r="L1409" s="33"/>
      <c r="M1409" s="33"/>
      <c r="N1409" s="33"/>
      <c r="O1409" s="33"/>
      <c r="P1409" s="1"/>
      <c r="Q1409" s="1"/>
    </row>
    <row r="1410" spans="1:17" customFormat="1" ht="15.75" customHeight="1" x14ac:dyDescent="0.2">
      <c r="A1410" s="33"/>
      <c r="B1410" s="33"/>
      <c r="C1410" s="33"/>
      <c r="D1410" s="33"/>
      <c r="E1410" s="33"/>
      <c r="F1410" s="33"/>
      <c r="G1410" s="33"/>
      <c r="H1410" s="33"/>
      <c r="I1410" s="33"/>
      <c r="J1410" s="33"/>
      <c r="K1410" s="33"/>
      <c r="L1410" s="33"/>
      <c r="M1410" s="33"/>
      <c r="N1410" s="33"/>
      <c r="O1410" s="33"/>
      <c r="P1410" s="1"/>
      <c r="Q1410" s="1"/>
    </row>
    <row r="1411" spans="1:17" customFormat="1" ht="15.75" customHeight="1" x14ac:dyDescent="0.2">
      <c r="A1411" s="33"/>
      <c r="B1411" s="33"/>
      <c r="C1411" s="33"/>
      <c r="D1411" s="33"/>
      <c r="E1411" s="33"/>
      <c r="F1411" s="33"/>
      <c r="G1411" s="33"/>
      <c r="H1411" s="33"/>
      <c r="I1411" s="33"/>
      <c r="J1411" s="33"/>
      <c r="K1411" s="33"/>
      <c r="L1411" s="33"/>
      <c r="M1411" s="33"/>
      <c r="N1411" s="33"/>
      <c r="O1411" s="33"/>
      <c r="P1411" s="1"/>
      <c r="Q1411" s="1"/>
    </row>
    <row r="1412" spans="1:17" customFormat="1" ht="15.75" customHeight="1" x14ac:dyDescent="0.2">
      <c r="A1412" s="33"/>
      <c r="B1412" s="33"/>
      <c r="C1412" s="33"/>
      <c r="D1412" s="33"/>
      <c r="E1412" s="33"/>
      <c r="F1412" s="33"/>
      <c r="G1412" s="33"/>
      <c r="H1412" s="33"/>
      <c r="I1412" s="33"/>
      <c r="J1412" s="33"/>
      <c r="K1412" s="33"/>
      <c r="L1412" s="33"/>
      <c r="M1412" s="33"/>
      <c r="N1412" s="33"/>
      <c r="O1412" s="33"/>
      <c r="P1412" s="1"/>
      <c r="Q1412" s="1"/>
    </row>
    <row r="1413" spans="1:17" customFormat="1" ht="15.75" customHeight="1" x14ac:dyDescent="0.2">
      <c r="A1413" s="33"/>
      <c r="B1413" s="33"/>
      <c r="C1413" s="33"/>
      <c r="D1413" s="33"/>
      <c r="E1413" s="33"/>
      <c r="F1413" s="33"/>
      <c r="G1413" s="33"/>
      <c r="H1413" s="33"/>
      <c r="I1413" s="33"/>
      <c r="J1413" s="33"/>
      <c r="K1413" s="33"/>
      <c r="L1413" s="33"/>
      <c r="M1413" s="33"/>
      <c r="N1413" s="33"/>
      <c r="O1413" s="33"/>
      <c r="P1413" s="1"/>
      <c r="Q1413" s="1"/>
    </row>
    <row r="1414" spans="1:17" customFormat="1" ht="15.75" customHeight="1" x14ac:dyDescent="0.2">
      <c r="A1414" s="33"/>
      <c r="B1414" s="33"/>
      <c r="C1414" s="33"/>
      <c r="D1414" s="33"/>
      <c r="E1414" s="33"/>
      <c r="F1414" s="33"/>
      <c r="G1414" s="33"/>
      <c r="H1414" s="33"/>
      <c r="I1414" s="33"/>
      <c r="J1414" s="33"/>
      <c r="K1414" s="33"/>
      <c r="L1414" s="33"/>
      <c r="M1414" s="33"/>
      <c r="N1414" s="33"/>
      <c r="O1414" s="33"/>
      <c r="P1414" s="1"/>
      <c r="Q1414" s="1"/>
    </row>
    <row r="1415" spans="1:17" customFormat="1" ht="15.75" customHeight="1" x14ac:dyDescent="0.2">
      <c r="A1415" s="33"/>
      <c r="B1415" s="33"/>
      <c r="C1415" s="33"/>
      <c r="D1415" s="33"/>
      <c r="E1415" s="33"/>
      <c r="F1415" s="33"/>
      <c r="G1415" s="33"/>
      <c r="H1415" s="33"/>
      <c r="I1415" s="33"/>
      <c r="J1415" s="33"/>
      <c r="K1415" s="33"/>
      <c r="L1415" s="33"/>
      <c r="M1415" s="33"/>
      <c r="N1415" s="33"/>
      <c r="O1415" s="33"/>
      <c r="P1415" s="1"/>
      <c r="Q1415" s="1"/>
    </row>
    <row r="1416" spans="1:17" customFormat="1" ht="15.75" customHeight="1" x14ac:dyDescent="0.2">
      <c r="A1416" s="33"/>
      <c r="B1416" s="33"/>
      <c r="C1416" s="33"/>
      <c r="D1416" s="33"/>
      <c r="E1416" s="33"/>
      <c r="F1416" s="33"/>
      <c r="G1416" s="33"/>
      <c r="H1416" s="33"/>
      <c r="I1416" s="33"/>
      <c r="J1416" s="33"/>
      <c r="K1416" s="33"/>
      <c r="L1416" s="33"/>
      <c r="M1416" s="33"/>
      <c r="N1416" s="33"/>
      <c r="O1416" s="33"/>
      <c r="P1416" s="1"/>
      <c r="Q1416" s="1"/>
    </row>
    <row r="1417" spans="1:17" customFormat="1" ht="15.75" customHeight="1" x14ac:dyDescent="0.2">
      <c r="A1417" s="33"/>
      <c r="B1417" s="33"/>
      <c r="C1417" s="33"/>
      <c r="D1417" s="33"/>
      <c r="E1417" s="33"/>
      <c r="F1417" s="33"/>
      <c r="G1417" s="33"/>
      <c r="H1417" s="33"/>
      <c r="I1417" s="33"/>
      <c r="J1417" s="33"/>
      <c r="K1417" s="33"/>
      <c r="L1417" s="33"/>
      <c r="M1417" s="33"/>
      <c r="N1417" s="33"/>
      <c r="O1417" s="33"/>
      <c r="P1417" s="1"/>
      <c r="Q1417" s="1"/>
    </row>
    <row r="1418" spans="1:17" customFormat="1" ht="15.75" customHeight="1" x14ac:dyDescent="0.2">
      <c r="A1418" s="33"/>
      <c r="B1418" s="33"/>
      <c r="C1418" s="33"/>
      <c r="D1418" s="33"/>
      <c r="E1418" s="33"/>
      <c r="F1418" s="33"/>
      <c r="G1418" s="33"/>
      <c r="H1418" s="33"/>
      <c r="I1418" s="33"/>
      <c r="J1418" s="33"/>
      <c r="K1418" s="33"/>
      <c r="L1418" s="33"/>
      <c r="M1418" s="33"/>
      <c r="N1418" s="33"/>
      <c r="O1418" s="33"/>
      <c r="P1418" s="1"/>
      <c r="Q1418" s="1"/>
    </row>
    <row r="1419" spans="1:17" customFormat="1" ht="15.75" customHeight="1" x14ac:dyDescent="0.2">
      <c r="A1419" s="33"/>
      <c r="B1419" s="33"/>
      <c r="C1419" s="33"/>
      <c r="D1419" s="33"/>
      <c r="E1419" s="33"/>
      <c r="F1419" s="33"/>
      <c r="G1419" s="33"/>
      <c r="H1419" s="33"/>
      <c r="I1419" s="33"/>
      <c r="J1419" s="33"/>
      <c r="K1419" s="33"/>
      <c r="L1419" s="33"/>
      <c r="M1419" s="33"/>
      <c r="N1419" s="33"/>
      <c r="O1419" s="33"/>
      <c r="P1419" s="1"/>
      <c r="Q1419" s="1"/>
    </row>
    <row r="1420" spans="1:17" customFormat="1" ht="15.75" customHeight="1" x14ac:dyDescent="0.2">
      <c r="A1420" s="33"/>
      <c r="B1420" s="33"/>
      <c r="C1420" s="33"/>
      <c r="D1420" s="33"/>
      <c r="E1420" s="33"/>
      <c r="F1420" s="33"/>
      <c r="G1420" s="33"/>
      <c r="H1420" s="33"/>
      <c r="I1420" s="33"/>
      <c r="J1420" s="33"/>
      <c r="K1420" s="33"/>
      <c r="L1420" s="33"/>
      <c r="M1420" s="33"/>
      <c r="N1420" s="33"/>
      <c r="O1420" s="33"/>
      <c r="P1420" s="1"/>
      <c r="Q1420" s="1"/>
    </row>
    <row r="1421" spans="1:17" customFormat="1" ht="15.75" customHeight="1" x14ac:dyDescent="0.2">
      <c r="A1421" s="33"/>
      <c r="B1421" s="33"/>
      <c r="C1421" s="33"/>
      <c r="D1421" s="33"/>
      <c r="E1421" s="33"/>
      <c r="F1421" s="33"/>
      <c r="G1421" s="33"/>
      <c r="H1421" s="33"/>
      <c r="I1421" s="33"/>
      <c r="J1421" s="33"/>
      <c r="K1421" s="33"/>
      <c r="L1421" s="33"/>
      <c r="M1421" s="33"/>
      <c r="N1421" s="33"/>
      <c r="O1421" s="33"/>
      <c r="P1421" s="1"/>
      <c r="Q1421" s="1"/>
    </row>
    <row r="1422" spans="1:17" customFormat="1" ht="15.75" customHeight="1" x14ac:dyDescent="0.2">
      <c r="A1422" s="33"/>
      <c r="B1422" s="33"/>
      <c r="C1422" s="33"/>
      <c r="D1422" s="33"/>
      <c r="E1422" s="33"/>
      <c r="F1422" s="33"/>
      <c r="G1422" s="33"/>
      <c r="H1422" s="33"/>
      <c r="I1422" s="33"/>
      <c r="J1422" s="33"/>
      <c r="K1422" s="33"/>
      <c r="L1422" s="33"/>
      <c r="M1422" s="33"/>
      <c r="N1422" s="33"/>
      <c r="O1422" s="33"/>
      <c r="P1422" s="1"/>
      <c r="Q1422" s="1"/>
    </row>
    <row r="1423" spans="1:17" customFormat="1" ht="15.75" customHeight="1" x14ac:dyDescent="0.2">
      <c r="A1423" s="33"/>
      <c r="B1423" s="33"/>
      <c r="C1423" s="33"/>
      <c r="D1423" s="33"/>
      <c r="E1423" s="33"/>
      <c r="F1423" s="33"/>
      <c r="G1423" s="33"/>
      <c r="H1423" s="33"/>
      <c r="I1423" s="33"/>
      <c r="J1423" s="33"/>
      <c r="K1423" s="33"/>
      <c r="L1423" s="33"/>
      <c r="M1423" s="33"/>
      <c r="N1423" s="33"/>
      <c r="O1423" s="33"/>
      <c r="P1423" s="1"/>
      <c r="Q1423" s="1"/>
    </row>
    <row r="1424" spans="1:17" customFormat="1" ht="15.75" customHeight="1" x14ac:dyDescent="0.2">
      <c r="A1424" s="33"/>
      <c r="B1424" s="33"/>
      <c r="C1424" s="33"/>
      <c r="D1424" s="33"/>
      <c r="E1424" s="33"/>
      <c r="F1424" s="33"/>
      <c r="G1424" s="33"/>
      <c r="H1424" s="33"/>
      <c r="I1424" s="33"/>
      <c r="J1424" s="33"/>
      <c r="K1424" s="33"/>
      <c r="L1424" s="33"/>
      <c r="M1424" s="33"/>
      <c r="N1424" s="33"/>
      <c r="O1424" s="33"/>
      <c r="P1424" s="1"/>
      <c r="Q1424" s="1"/>
    </row>
    <row r="1425" spans="1:17" customFormat="1" ht="15.75" customHeight="1" x14ac:dyDescent="0.2">
      <c r="A1425" s="33"/>
      <c r="B1425" s="33"/>
      <c r="C1425" s="33"/>
      <c r="D1425" s="33"/>
      <c r="E1425" s="33"/>
      <c r="F1425" s="33"/>
      <c r="G1425" s="33"/>
      <c r="H1425" s="33"/>
      <c r="I1425" s="33"/>
      <c r="J1425" s="33"/>
      <c r="K1425" s="33"/>
      <c r="L1425" s="33"/>
      <c r="M1425" s="33"/>
      <c r="N1425" s="33"/>
      <c r="O1425" s="33"/>
      <c r="P1425" s="1"/>
      <c r="Q1425" s="1"/>
    </row>
    <row r="1426" spans="1:17" customFormat="1" ht="15.75" customHeight="1" x14ac:dyDescent="0.2">
      <c r="A1426" s="33"/>
      <c r="B1426" s="33"/>
      <c r="C1426" s="33"/>
      <c r="D1426" s="33"/>
      <c r="E1426" s="33"/>
      <c r="F1426" s="33"/>
      <c r="G1426" s="33"/>
      <c r="H1426" s="33"/>
      <c r="I1426" s="33"/>
      <c r="J1426" s="33"/>
      <c r="K1426" s="33"/>
      <c r="L1426" s="33"/>
      <c r="M1426" s="33"/>
      <c r="N1426" s="33"/>
      <c r="O1426" s="33"/>
      <c r="P1426" s="1"/>
      <c r="Q1426" s="1"/>
    </row>
    <row r="1427" spans="1:17" customFormat="1" ht="15.75" customHeight="1" x14ac:dyDescent="0.2">
      <c r="A1427" s="33"/>
      <c r="B1427" s="33"/>
      <c r="C1427" s="33"/>
      <c r="D1427" s="33"/>
      <c r="E1427" s="33"/>
      <c r="F1427" s="33"/>
      <c r="G1427" s="33"/>
      <c r="H1427" s="33"/>
      <c r="I1427" s="33"/>
      <c r="J1427" s="33"/>
      <c r="K1427" s="33"/>
      <c r="L1427" s="33"/>
      <c r="M1427" s="33"/>
      <c r="N1427" s="33"/>
      <c r="O1427" s="33"/>
      <c r="P1427" s="1"/>
      <c r="Q1427" s="1"/>
    </row>
    <row r="1428" spans="1:17" customFormat="1" ht="15.75" customHeight="1" x14ac:dyDescent="0.2">
      <c r="A1428" s="33"/>
      <c r="B1428" s="33"/>
      <c r="C1428" s="33"/>
      <c r="D1428" s="33"/>
      <c r="E1428" s="33"/>
      <c r="F1428" s="33"/>
      <c r="G1428" s="33"/>
      <c r="H1428" s="33"/>
      <c r="I1428" s="33"/>
      <c r="J1428" s="33"/>
      <c r="K1428" s="33"/>
      <c r="L1428" s="33"/>
      <c r="M1428" s="33"/>
      <c r="N1428" s="33"/>
      <c r="O1428" s="33"/>
      <c r="P1428" s="1"/>
      <c r="Q1428" s="1"/>
    </row>
    <row r="1429" spans="1:17" customFormat="1" ht="15.75" customHeight="1" x14ac:dyDescent="0.2">
      <c r="A1429" s="33"/>
      <c r="B1429" s="33"/>
      <c r="C1429" s="33"/>
      <c r="D1429" s="33"/>
      <c r="E1429" s="33"/>
      <c r="F1429" s="33"/>
      <c r="G1429" s="33"/>
      <c r="H1429" s="33"/>
      <c r="I1429" s="33"/>
      <c r="J1429" s="33"/>
      <c r="K1429" s="33"/>
      <c r="L1429" s="33"/>
      <c r="M1429" s="33"/>
      <c r="N1429" s="33"/>
      <c r="O1429" s="33"/>
      <c r="P1429" s="1"/>
      <c r="Q1429" s="1"/>
    </row>
    <row r="1430" spans="1:17" customFormat="1" ht="15.75" customHeight="1" x14ac:dyDescent="0.2">
      <c r="A1430" s="33"/>
      <c r="B1430" s="33"/>
      <c r="C1430" s="33"/>
      <c r="D1430" s="33"/>
      <c r="E1430" s="33"/>
      <c r="F1430" s="33"/>
      <c r="G1430" s="33"/>
      <c r="H1430" s="33"/>
      <c r="I1430" s="33"/>
      <c r="J1430" s="33"/>
      <c r="K1430" s="33"/>
      <c r="L1430" s="33"/>
      <c r="M1430" s="33"/>
      <c r="N1430" s="33"/>
      <c r="O1430" s="33"/>
      <c r="P1430" s="1"/>
      <c r="Q1430" s="1"/>
    </row>
    <row r="1431" spans="1:17" customFormat="1" ht="15.75" customHeight="1" x14ac:dyDescent="0.2">
      <c r="A1431" s="33"/>
      <c r="B1431" s="33"/>
      <c r="C1431" s="33"/>
      <c r="D1431" s="33"/>
      <c r="E1431" s="33"/>
      <c r="F1431" s="33"/>
      <c r="G1431" s="33"/>
      <c r="H1431" s="33"/>
      <c r="I1431" s="33"/>
      <c r="J1431" s="33"/>
      <c r="K1431" s="33"/>
      <c r="L1431" s="33"/>
      <c r="M1431" s="33"/>
      <c r="N1431" s="33"/>
      <c r="O1431" s="33"/>
      <c r="P1431" s="1"/>
      <c r="Q1431" s="1"/>
    </row>
    <row r="1432" spans="1:17" customFormat="1" ht="15.75" customHeight="1" x14ac:dyDescent="0.2">
      <c r="A1432" s="33"/>
      <c r="B1432" s="33"/>
      <c r="C1432" s="33"/>
      <c r="D1432" s="33"/>
      <c r="E1432" s="33"/>
      <c r="F1432" s="33"/>
      <c r="G1432" s="33"/>
      <c r="H1432" s="33"/>
      <c r="I1432" s="33"/>
      <c r="J1432" s="33"/>
      <c r="K1432" s="33"/>
      <c r="L1432" s="33"/>
      <c r="M1432" s="33"/>
      <c r="N1432" s="33"/>
      <c r="O1432" s="33"/>
      <c r="P1432" s="1"/>
      <c r="Q1432" s="1"/>
    </row>
    <row r="1433" spans="1:17" customFormat="1" ht="15.75" customHeight="1" x14ac:dyDescent="0.2">
      <c r="A1433" s="33"/>
      <c r="B1433" s="33"/>
      <c r="C1433" s="33"/>
      <c r="D1433" s="33"/>
      <c r="E1433" s="33"/>
      <c r="F1433" s="33"/>
      <c r="G1433" s="33"/>
      <c r="H1433" s="33"/>
      <c r="I1433" s="33"/>
      <c r="J1433" s="33"/>
      <c r="K1433" s="33"/>
      <c r="L1433" s="33"/>
      <c r="M1433" s="33"/>
      <c r="N1433" s="33"/>
      <c r="O1433" s="33"/>
      <c r="P1433" s="1"/>
      <c r="Q1433" s="1"/>
    </row>
    <row r="1434" spans="1:17" customFormat="1" ht="15.75" customHeight="1" x14ac:dyDescent="0.2">
      <c r="A1434" s="33"/>
      <c r="B1434" s="33"/>
      <c r="C1434" s="33"/>
      <c r="D1434" s="33"/>
      <c r="E1434" s="33"/>
      <c r="F1434" s="33"/>
      <c r="G1434" s="33"/>
      <c r="H1434" s="33"/>
      <c r="I1434" s="33"/>
      <c r="J1434" s="33"/>
      <c r="K1434" s="33"/>
      <c r="L1434" s="33"/>
      <c r="M1434" s="33"/>
      <c r="N1434" s="33"/>
      <c r="O1434" s="33"/>
      <c r="P1434" s="1"/>
      <c r="Q1434" s="1"/>
    </row>
    <row r="1435" spans="1:17" customFormat="1" ht="15.75" customHeight="1" x14ac:dyDescent="0.2">
      <c r="A1435" s="33"/>
      <c r="B1435" s="33"/>
      <c r="C1435" s="33"/>
      <c r="D1435" s="33"/>
      <c r="E1435" s="33"/>
      <c r="F1435" s="33"/>
      <c r="G1435" s="33"/>
      <c r="H1435" s="33"/>
      <c r="I1435" s="33"/>
      <c r="J1435" s="33"/>
      <c r="K1435" s="33"/>
      <c r="L1435" s="33"/>
      <c r="M1435" s="33"/>
      <c r="N1435" s="33"/>
      <c r="O1435" s="33"/>
      <c r="P1435" s="1"/>
      <c r="Q1435" s="1"/>
    </row>
    <row r="1436" spans="1:17" customFormat="1" ht="15.75" customHeight="1" x14ac:dyDescent="0.2">
      <c r="A1436" s="33"/>
      <c r="B1436" s="33"/>
      <c r="C1436" s="33"/>
      <c r="D1436" s="33"/>
      <c r="E1436" s="33"/>
      <c r="F1436" s="33"/>
      <c r="G1436" s="33"/>
      <c r="H1436" s="33"/>
      <c r="I1436" s="33"/>
      <c r="J1436" s="33"/>
      <c r="K1436" s="33"/>
      <c r="L1436" s="33"/>
      <c r="M1436" s="33"/>
      <c r="N1436" s="33"/>
      <c r="O1436" s="33"/>
      <c r="P1436" s="1"/>
      <c r="Q1436" s="1"/>
    </row>
    <row r="1437" spans="1:17" customFormat="1" ht="15.75" customHeight="1" x14ac:dyDescent="0.2">
      <c r="A1437" s="33"/>
      <c r="B1437" s="33"/>
      <c r="C1437" s="33"/>
      <c r="D1437" s="33"/>
      <c r="E1437" s="33"/>
      <c r="F1437" s="33"/>
      <c r="G1437" s="33"/>
      <c r="H1437" s="33"/>
      <c r="I1437" s="33"/>
      <c r="J1437" s="33"/>
      <c r="K1437" s="33"/>
      <c r="L1437" s="33"/>
      <c r="M1437" s="33"/>
      <c r="N1437" s="33"/>
      <c r="O1437" s="33"/>
      <c r="P1437" s="1"/>
      <c r="Q1437" s="1"/>
    </row>
    <row r="1438" spans="1:17" customFormat="1" ht="15.75" customHeight="1" x14ac:dyDescent="0.2">
      <c r="A1438" s="33"/>
      <c r="B1438" s="33"/>
      <c r="C1438" s="33"/>
      <c r="D1438" s="33"/>
      <c r="E1438" s="33"/>
      <c r="F1438" s="33"/>
      <c r="G1438" s="33"/>
      <c r="H1438" s="33"/>
      <c r="I1438" s="33"/>
      <c r="J1438" s="33"/>
      <c r="K1438" s="33"/>
      <c r="L1438" s="33"/>
      <c r="M1438" s="33"/>
      <c r="N1438" s="33"/>
      <c r="O1438" s="33"/>
      <c r="P1438" s="1"/>
      <c r="Q1438" s="1"/>
    </row>
    <row r="1439" spans="1:17" customFormat="1" ht="15.75" customHeight="1" x14ac:dyDescent="0.2">
      <c r="A1439" s="33"/>
      <c r="B1439" s="33"/>
      <c r="C1439" s="33"/>
      <c r="D1439" s="33"/>
      <c r="E1439" s="33"/>
      <c r="F1439" s="33"/>
      <c r="G1439" s="33"/>
      <c r="H1439" s="33"/>
      <c r="I1439" s="33"/>
      <c r="J1439" s="33"/>
      <c r="K1439" s="33"/>
      <c r="L1439" s="33"/>
      <c r="M1439" s="33"/>
      <c r="N1439" s="33"/>
      <c r="O1439" s="33"/>
      <c r="P1439" s="1"/>
      <c r="Q1439" s="1"/>
    </row>
    <row r="1440" spans="1:17" customFormat="1" ht="15.75" customHeight="1" x14ac:dyDescent="0.2">
      <c r="A1440" s="33"/>
      <c r="B1440" s="33"/>
      <c r="C1440" s="33"/>
      <c r="D1440" s="33"/>
      <c r="E1440" s="33"/>
      <c r="F1440" s="33"/>
      <c r="G1440" s="33"/>
      <c r="H1440" s="33"/>
      <c r="I1440" s="33"/>
      <c r="J1440" s="33"/>
      <c r="K1440" s="33"/>
      <c r="L1440" s="33"/>
      <c r="M1440" s="33"/>
      <c r="N1440" s="33"/>
      <c r="O1440" s="33"/>
      <c r="P1440" s="1"/>
      <c r="Q1440" s="1"/>
    </row>
    <row r="1441" spans="1:17" customFormat="1" ht="15.75" customHeight="1" x14ac:dyDescent="0.2">
      <c r="A1441" s="33"/>
      <c r="B1441" s="33"/>
      <c r="C1441" s="33"/>
      <c r="D1441" s="33"/>
      <c r="E1441" s="33"/>
      <c r="F1441" s="33"/>
      <c r="G1441" s="33"/>
      <c r="H1441" s="33"/>
      <c r="I1441" s="33"/>
      <c r="J1441" s="33"/>
      <c r="K1441" s="33"/>
      <c r="L1441" s="33"/>
      <c r="M1441" s="33"/>
      <c r="N1441" s="33"/>
      <c r="O1441" s="33"/>
      <c r="P1441" s="1"/>
      <c r="Q1441" s="1"/>
    </row>
    <row r="1442" spans="1:17" customFormat="1" ht="15.75" customHeight="1" x14ac:dyDescent="0.2">
      <c r="A1442" s="33"/>
      <c r="B1442" s="33"/>
      <c r="C1442" s="33"/>
      <c r="D1442" s="33"/>
      <c r="E1442" s="33"/>
      <c r="F1442" s="33"/>
      <c r="G1442" s="33"/>
      <c r="H1442" s="33"/>
      <c r="I1442" s="33"/>
      <c r="J1442" s="33"/>
      <c r="K1442" s="33"/>
      <c r="L1442" s="33"/>
      <c r="M1442" s="33"/>
      <c r="N1442" s="33"/>
      <c r="O1442" s="33"/>
      <c r="P1442" s="1"/>
      <c r="Q1442" s="1"/>
    </row>
    <row r="1443" spans="1:17" customFormat="1" ht="15.75" customHeight="1" x14ac:dyDescent="0.2">
      <c r="A1443" s="33"/>
      <c r="B1443" s="33"/>
      <c r="C1443" s="33"/>
      <c r="D1443" s="33"/>
      <c r="E1443" s="33"/>
      <c r="F1443" s="33"/>
      <c r="G1443" s="33"/>
      <c r="H1443" s="33"/>
      <c r="I1443" s="33"/>
      <c r="J1443" s="33"/>
      <c r="K1443" s="33"/>
      <c r="L1443" s="33"/>
      <c r="M1443" s="33"/>
      <c r="N1443" s="33"/>
      <c r="O1443" s="33"/>
      <c r="P1443" s="1"/>
      <c r="Q1443" s="1"/>
    </row>
    <row r="1444" spans="1:17" customFormat="1" ht="15.75" customHeight="1" x14ac:dyDescent="0.2">
      <c r="A1444" s="33"/>
      <c r="B1444" s="33"/>
      <c r="C1444" s="33"/>
      <c r="D1444" s="33"/>
      <c r="E1444" s="33"/>
      <c r="F1444" s="33"/>
      <c r="G1444" s="33"/>
      <c r="H1444" s="33"/>
      <c r="I1444" s="33"/>
      <c r="J1444" s="33"/>
      <c r="K1444" s="33"/>
      <c r="L1444" s="33"/>
      <c r="M1444" s="33"/>
      <c r="N1444" s="33"/>
      <c r="O1444" s="33"/>
      <c r="P1444" s="1"/>
      <c r="Q1444" s="1"/>
    </row>
    <row r="1445" spans="1:17" customFormat="1" ht="15.75" customHeight="1" x14ac:dyDescent="0.2">
      <c r="A1445" s="33"/>
      <c r="B1445" s="33"/>
      <c r="C1445" s="33"/>
      <c r="D1445" s="33"/>
      <c r="E1445" s="33"/>
      <c r="F1445" s="33"/>
      <c r="G1445" s="33"/>
      <c r="H1445" s="33"/>
      <c r="I1445" s="33"/>
      <c r="J1445" s="33"/>
      <c r="K1445" s="33"/>
      <c r="L1445" s="33"/>
      <c r="M1445" s="33"/>
      <c r="N1445" s="33"/>
      <c r="O1445" s="33"/>
      <c r="P1445" s="1"/>
      <c r="Q1445" s="1"/>
    </row>
    <row r="1446" spans="1:17" customFormat="1" ht="15.75" customHeight="1" x14ac:dyDescent="0.2">
      <c r="A1446" s="33"/>
      <c r="B1446" s="33"/>
      <c r="C1446" s="33"/>
      <c r="D1446" s="33"/>
      <c r="E1446" s="33"/>
      <c r="F1446" s="33"/>
      <c r="G1446" s="33"/>
      <c r="H1446" s="33"/>
      <c r="I1446" s="33"/>
      <c r="J1446" s="33"/>
      <c r="K1446" s="33"/>
      <c r="L1446" s="33"/>
      <c r="M1446" s="33"/>
      <c r="N1446" s="33"/>
      <c r="O1446" s="33"/>
      <c r="P1446" s="1"/>
      <c r="Q1446" s="1"/>
    </row>
    <row r="1447" spans="1:17" customFormat="1" ht="15" customHeight="1" x14ac:dyDescent="0.2">
      <c r="A1447" s="33"/>
      <c r="B1447" s="33"/>
      <c r="C1447" s="33"/>
      <c r="D1447" s="33"/>
      <c r="E1447" s="33"/>
      <c r="F1447" s="33"/>
      <c r="G1447" s="33"/>
      <c r="H1447" s="33"/>
      <c r="I1447" s="33"/>
      <c r="J1447" s="6">
        <f>IF(AND(C1447=0,D1447),1,0)</f>
        <v>1</v>
      </c>
      <c r="K1447" s="33"/>
      <c r="L1447" s="6">
        <f>IF(C1447&lt;&gt;0,1,0)</f>
        <v>0</v>
      </c>
      <c r="M1447" s="33"/>
      <c r="N1447" s="33"/>
      <c r="O1447" s="33"/>
      <c r="P1447" s="1"/>
      <c r="Q1447" s="1"/>
    </row>
    <row r="1448" spans="1:17" customFormat="1" ht="15" customHeight="1" x14ac:dyDescent="0.2">
      <c r="A1448" s="33"/>
      <c r="B1448" s="33"/>
      <c r="C1448" s="33"/>
      <c r="D1448" s="33"/>
      <c r="E1448" s="33"/>
      <c r="F1448" s="33"/>
      <c r="G1448" s="33"/>
      <c r="H1448" s="33"/>
      <c r="I1448" s="33"/>
      <c r="J1448" s="33" t="s">
        <v>3345</v>
      </c>
      <c r="K1448" s="33"/>
      <c r="L1448" s="33"/>
      <c r="M1448" s="33"/>
      <c r="N1448" s="33"/>
      <c r="O1448" s="33"/>
      <c r="P1448" s="1"/>
      <c r="Q1448" s="1"/>
    </row>
    <row r="1449" spans="1:17" customFormat="1" ht="15.75" customHeight="1" x14ac:dyDescent="0.2">
      <c r="A1449" s="33"/>
      <c r="B1449" s="33"/>
      <c r="C1449" s="33"/>
      <c r="D1449" s="33"/>
      <c r="E1449" s="33"/>
      <c r="F1449" s="33"/>
      <c r="G1449" s="33"/>
      <c r="H1449" s="33"/>
      <c r="I1449" s="33"/>
      <c r="J1449" s="33"/>
      <c r="K1449" s="33"/>
      <c r="L1449" s="33"/>
      <c r="M1449" s="33"/>
      <c r="N1449" s="33"/>
      <c r="O1449" s="33"/>
      <c r="P1449" s="1"/>
      <c r="Q1449" s="1"/>
    </row>
    <row r="1450" spans="1:17" customFormat="1" ht="15" customHeight="1" x14ac:dyDescent="0.2">
      <c r="A1450" s="33"/>
      <c r="B1450" s="33"/>
      <c r="C1450" s="33"/>
      <c r="D1450" s="33"/>
      <c r="E1450" s="33"/>
      <c r="F1450" s="33"/>
      <c r="G1450" s="33"/>
      <c r="H1450" s="33"/>
      <c r="I1450" s="33"/>
      <c r="J1450" s="33"/>
      <c r="K1450" s="6">
        <f>IF(ABS(OBVEZE!D42-OBVEZE!D43-OBVEZE!D101)&gt;0,1,0)</f>
        <v>1</v>
      </c>
      <c r="L1450" s="33"/>
      <c r="M1450" s="33"/>
      <c r="N1450" s="33"/>
      <c r="O1450" s="33"/>
      <c r="P1450" s="1"/>
      <c r="Q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3346</v>
      </c>
      <c r="B1" s="348"/>
      <c r="C1" s="349"/>
    </row>
    <row r="2" spans="1:17" ht="33" customHeight="1" x14ac:dyDescent="0.2">
      <c r="A2" s="350" t="s">
        <v>3347</v>
      </c>
      <c r="B2" s="351"/>
      <c r="C2" s="347"/>
      <c r="D2" s="7"/>
      <c r="E2" s="7"/>
      <c r="F2" s="7"/>
      <c r="G2" s="7"/>
      <c r="H2" s="7"/>
      <c r="I2" s="7"/>
      <c r="J2" s="7"/>
      <c r="K2" s="7"/>
      <c r="L2" s="7"/>
      <c r="M2" s="7"/>
      <c r="N2" s="7"/>
      <c r="O2" s="7"/>
      <c r="P2" s="7"/>
      <c r="Q2" s="7"/>
    </row>
    <row r="3" spans="1:17" ht="18.75" customHeight="1" x14ac:dyDescent="0.2">
      <c r="A3" s="284" t="s">
        <v>3348</v>
      </c>
      <c r="B3" s="352"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53" t="s">
        <v>3432</v>
      </c>
      <c r="C47" s="354"/>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2024-02-13T11:18:14Z</cp:lastPrinted>
  <dcterms:created xsi:type="dcterms:W3CDTF">2022-04-01T05:14:30Z</dcterms:created>
  <dcterms:modified xsi:type="dcterms:W3CDTF">2024-02-13T11:59:16Z</dcterms:modified>
</cp:coreProperties>
</file>